
<file path=[Content_Types].xml><?xml version="1.0" encoding="utf-8"?>
<Types xmlns="http://schemas.openxmlformats.org/package/2006/content-type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0.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activeTab="28"/>
  </bookViews>
  <sheets>
    <sheet name="1-17" sheetId="1" r:id="rId1"/>
    <sheet name="2" sheetId="2" r:id="rId2"/>
    <sheet name="2а" sheetId="3" state="hidden" r:id="rId3"/>
    <sheet name="3" sheetId="4" r:id="rId4"/>
    <sheet name="3f" sheetId="5" state="hidden" r:id="rId5"/>
    <sheet name="4" sheetId="6" r:id="rId6"/>
    <sheet name="5.1" sheetId="7" state="hidden" r:id="rId7"/>
    <sheet name="5" sheetId="8" r:id="rId8"/>
    <sheet name="6" sheetId="9" r:id="rId9"/>
    <sheet name="7" sheetId="10" r:id="rId10"/>
    <sheet name="8" sheetId="11" r:id="rId11"/>
    <sheet name="9" sheetId="12" r:id="rId12"/>
    <sheet name="10" sheetId="13" r:id="rId13"/>
    <sheet name="11.1" sheetId="14" r:id="rId14"/>
    <sheet name="11.2с" sheetId="15" state="hidden" r:id="rId15"/>
    <sheet name="11.2" sheetId="16" r:id="rId16"/>
    <sheet name="11.3" sheetId="17" r:id="rId17"/>
    <sheet name="11.3а" sheetId="18" state="hidden" r:id="rId18"/>
    <sheet name="12" sheetId="19" r:id="rId19"/>
    <sheet name="13" sheetId="20" r:id="rId20"/>
    <sheet name="14" sheetId="21" r:id="rId21"/>
    <sheet name="14а" sheetId="22" state="hidden" r:id="rId22"/>
    <sheet name="15" sheetId="23" r:id="rId23"/>
    <sheet name="16" sheetId="24" r:id="rId24"/>
    <sheet name="17" sheetId="25" r:id="rId25"/>
    <sheet name="18" sheetId="26" r:id="rId26"/>
    <sheet name="19" sheetId="27" state="hidden" r:id="rId27"/>
    <sheet name="20.1" sheetId="28" state="hidden" r:id="rId28"/>
    <sheet name="20" sheetId="29" r:id="rId29"/>
  </sheets>
  <definedNames>
    <definedName name="__xlnm__FilterDatabase" localSheetId="25">"$'18'.$#ССЫЛ!$#ССЫЛ!"</definedName>
    <definedName name="__xlnm__FilterDatabase" localSheetId="1">'2'!$A$17:$BI$114</definedName>
    <definedName name="__xlnm__FilterDatabase" localSheetId="5">'4'!$A$19:$BJ$116</definedName>
    <definedName name="__xlnm__FilterDatabase" localSheetId="7">'5'!$A$19:$BO$116</definedName>
    <definedName name="__xlnm__FilterDatabase" localSheetId="6">"$'5.1'.$#ССЫЛ!$#ССЫЛ!"</definedName>
    <definedName name="__xlnm__FilterDatabase" localSheetId="8">'6'!$A$19:$AA$19</definedName>
    <definedName name="__xlnm__FilterDatabase" localSheetId="9">'7'!$A$13:$BV$18</definedName>
    <definedName name="__xlnm__FilterDatabase" localSheetId="10">"$'8'.$#ССЫЛ!$#ССЫЛ!"</definedName>
    <definedName name="__xlnm__FilterDatabase" localSheetId="11">"$'9'.$#ССЫЛ!$#ССЫЛ!"</definedName>
    <definedName name="__xlnm_Print_Area" localSheetId="12">'10'!$A$1:$R$109</definedName>
    <definedName name="__xlnm_Print_Area" localSheetId="13">'11.1'!$A$1:$AH$17</definedName>
    <definedName name="__xlnm_Print_Area" localSheetId="14">'11.2с'!$A$2:$M$157</definedName>
    <definedName name="__xlnm_Print_Area" localSheetId="17">'11.3а'!$A$2:$I$32</definedName>
    <definedName name="__xlnm_Print_Area" localSheetId="18">'12'!$A$1:$AE$14</definedName>
    <definedName name="__xlnm_Print_Area" localSheetId="19">'13'!$A$1:$K$106</definedName>
    <definedName name="__xlnm_Print_Area" localSheetId="21">'14а'!$A$1:$S$22</definedName>
    <definedName name="__xlnm_Print_Area" localSheetId="22">'15'!$A$1:$Y$15</definedName>
    <definedName name="__xlnm_Print_Area" localSheetId="23">'16'!$A$1:$X$15</definedName>
    <definedName name="__xlnm_Print_Area" localSheetId="24">'17'!$A$1:$H$15</definedName>
    <definedName name="__xlnm_Print_Area" localSheetId="25">'18'!$A$1:$E$19</definedName>
    <definedName name="__xlnm_Print_Area" localSheetId="1">'2'!$A$1:$BG$126</definedName>
    <definedName name="__xlnm_Print_Area" localSheetId="5">'4'!$A$1:$AV$116</definedName>
    <definedName name="__xlnm_Print_Area" localSheetId="6">'5.1'!$A$1:$AL$105</definedName>
    <definedName name="__xlnm_Print_Area" localSheetId="8">'6'!$A$1:$AB$106</definedName>
    <definedName name="__xlnm_Print_Area" localSheetId="9">'7'!$A$1:$BV$105</definedName>
    <definedName name="__xlnm_Print_Area" localSheetId="10">'8'!$A$1:$S$102</definedName>
    <definedName name="__xlnm_Print_Area" localSheetId="11">'9'!$A$1:$H$19</definedName>
    <definedName name="__xlnm_Print_Titles" localSheetId="14">'11.2с'!$14:$14</definedName>
    <definedName name="__xlnm_Print_Titles" localSheetId="17">'11.3а'!$11:$11</definedName>
    <definedName name="_xlnm._FilterDatabase" localSheetId="0" hidden="1">'1-17'!$A$21:$BP$118</definedName>
    <definedName name="_xlnm._FilterDatabase" localSheetId="18" hidden="1">'12'!$A$14:$AH$55</definedName>
    <definedName name="_xlnm._FilterDatabase" localSheetId="20" hidden="1">'14'!$A$14:$IU$37</definedName>
    <definedName name="_xlnm._FilterDatabase" localSheetId="1" hidden="1">'2'!$A$17:$BI$114</definedName>
    <definedName name="_xlnm._FilterDatabase" localSheetId="3" hidden="1">'3'!$A$17:$BN$114</definedName>
    <definedName name="_xlnm._FilterDatabase" localSheetId="5" hidden="1">'4'!$A$19:$BJ$116</definedName>
    <definedName name="_xlnm._FilterDatabase" localSheetId="7" hidden="1">'5'!$A$19:$BO$116</definedName>
    <definedName name="_xlnm._FilterDatabase" localSheetId="8" hidden="1">'6'!$A$19:$BR$116</definedName>
    <definedName name="_xlnm._FilterDatabase" localSheetId="9" hidden="1">'7'!$A$18:$BW$115</definedName>
    <definedName name="_xlnm._FilterDatabase" localSheetId="10" hidden="1">'8'!$A$15:$AD$112</definedName>
    <definedName name="Excel_BuiltIn_Print_Titles" localSheetId="14">'11.2с'!$14:$14</definedName>
    <definedName name="Excel_BuiltIn_Print_Titles" localSheetId="17">'11.3а'!$11:$11</definedName>
    <definedName name="_xlnm.Print_Titles" localSheetId="14">'11.2с'!$14:$14</definedName>
    <definedName name="_xlnm.Print_Titles" localSheetId="17">'11.3а'!$11:$11</definedName>
    <definedName name="_xlnm.Print_Area" localSheetId="12">'10'!$A$1:$R$109</definedName>
    <definedName name="_xlnm.Print_Area" localSheetId="13">'11.1'!$A$1:$AH$17</definedName>
    <definedName name="_xlnm.Print_Area" localSheetId="14">'11.2с'!$A$2:$M$157</definedName>
    <definedName name="_xlnm.Print_Area" localSheetId="17">'11.3а'!$A$2:$I$32</definedName>
    <definedName name="_xlnm.Print_Area" localSheetId="18">'12'!$A$1:$AE$14</definedName>
    <definedName name="_xlnm.Print_Area" localSheetId="19">'13'!$A$1:$K$106</definedName>
    <definedName name="_xlnm.Print_Area" localSheetId="21">'14а'!$A$1:$S$22</definedName>
    <definedName name="_xlnm.Print_Area" localSheetId="22">'15'!$A$1:$Y$15</definedName>
    <definedName name="_xlnm.Print_Area" localSheetId="23">'16'!$A$1:$X$15</definedName>
    <definedName name="_xlnm.Print_Area" localSheetId="24">'17'!$A$1:$H$15</definedName>
    <definedName name="_xlnm.Print_Area" localSheetId="25">'18'!$A$1:$E$19</definedName>
    <definedName name="_xlnm.Print_Area" localSheetId="1">'2'!$A$1:$BG$126</definedName>
    <definedName name="_xlnm.Print_Area" localSheetId="5">'4'!$A$1:$AV$116</definedName>
    <definedName name="_xlnm.Print_Area" localSheetId="6">'5.1'!$A$1:$AL$105</definedName>
    <definedName name="_xlnm.Print_Area" localSheetId="8">'6'!$A$1:$AB$106</definedName>
    <definedName name="_xlnm.Print_Area" localSheetId="9">'7'!$A$1:$BV$105</definedName>
    <definedName name="_xlnm.Print_Area" localSheetId="10">'8'!$A$1:$S$102</definedName>
    <definedName name="_xlnm.Print_Area" localSheetId="11">'9'!$A$1:$H$19</definedName>
  </definedNames>
  <calcPr calcId="145621"/>
  <extLst>
    <ext xmlns:loext="http://schemas.libreoffice.org/" uri="{7626C862-2A13-11E5-B345-FEFF819CDC9F}">
      <loext:extCalcPr stringRefSyntax="CalcA1"/>
    </ext>
  </extLst>
</workbook>
</file>

<file path=xl/calcChain.xml><?xml version="1.0" encoding="utf-8"?>
<calcChain xmlns="http://schemas.openxmlformats.org/spreadsheetml/2006/main">
  <c r="G45" i="29" l="1"/>
  <c r="F45" i="29"/>
  <c r="F46" i="29" s="1"/>
  <c r="C45" i="29"/>
  <c r="C46" i="29" s="1"/>
  <c r="G44" i="29"/>
  <c r="F44" i="29"/>
  <c r="E44" i="29"/>
  <c r="E45" i="29" s="1"/>
  <c r="E46" i="29" s="1"/>
  <c r="D44" i="29"/>
  <c r="D45" i="29" s="1"/>
  <c r="D46" i="29" s="1"/>
  <c r="C44" i="29"/>
  <c r="F32" i="29"/>
  <c r="E32" i="29"/>
  <c r="D32" i="29"/>
  <c r="C32" i="29"/>
  <c r="F24" i="29"/>
  <c r="E24" i="29"/>
  <c r="D24" i="29"/>
  <c r="C24" i="29"/>
  <c r="C16" i="29" s="1"/>
  <c r="F20" i="29"/>
  <c r="E20" i="29"/>
  <c r="E17" i="29" s="1"/>
  <c r="D20" i="29"/>
  <c r="C20" i="29"/>
  <c r="F18" i="29"/>
  <c r="F17" i="29" s="1"/>
  <c r="D17" i="29"/>
  <c r="C17" i="29"/>
  <c r="E16" i="29"/>
  <c r="E40" i="29" s="1"/>
  <c r="E42" i="29" s="1"/>
  <c r="D16" i="29"/>
  <c r="AZ48" i="28"/>
  <c r="CV46" i="28"/>
  <c r="CV40" i="28" s="1"/>
  <c r="CN46" i="28"/>
  <c r="CF46" i="28"/>
  <c r="BX46" i="28"/>
  <c r="BX40" i="28" s="1"/>
  <c r="BP46" i="28"/>
  <c r="BP40" i="28" s="1"/>
  <c r="BH46" i="28"/>
  <c r="AZ46" i="28"/>
  <c r="AR46" i="28"/>
  <c r="AJ46" i="28"/>
  <c r="AJ40" i="28" s="1"/>
  <c r="CN40" i="28"/>
  <c r="CF40" i="28"/>
  <c r="BH40" i="28"/>
  <c r="AZ40" i="28"/>
  <c r="AB38" i="28"/>
  <c r="AJ37" i="28"/>
  <c r="AB37" i="28"/>
  <c r="AJ36" i="28"/>
  <c r="AB36" i="28"/>
  <c r="CV35" i="28"/>
  <c r="CF35" i="28"/>
  <c r="BX35" i="28"/>
  <c r="CN35" i="28" s="1"/>
  <c r="BP35" i="28"/>
  <c r="AZ35" i="28"/>
  <c r="AJ35" i="28"/>
  <c r="AB35" i="28"/>
  <c r="AJ33" i="28"/>
  <c r="AB33" i="28"/>
  <c r="AJ32" i="28"/>
  <c r="AB32" i="28"/>
  <c r="CV31" i="28"/>
  <c r="AZ31" i="28"/>
  <c r="AJ31" i="28"/>
  <c r="AJ30" i="28" s="1"/>
  <c r="AB31" i="28"/>
  <c r="AB30" i="28" s="1"/>
  <c r="CV30" i="28"/>
  <c r="CN30" i="28"/>
  <c r="CF30" i="28"/>
  <c r="BX30" i="28"/>
  <c r="BP30" i="28"/>
  <c r="BH30" i="28"/>
  <c r="AZ30" i="28"/>
  <c r="AR30" i="28"/>
  <c r="AJ29" i="28"/>
  <c r="AB29" i="28"/>
  <c r="AZ27" i="28"/>
  <c r="AJ27" i="28"/>
  <c r="AB27" i="28"/>
  <c r="AJ25" i="28"/>
  <c r="AJ23" i="28" s="1"/>
  <c r="AB25" i="28"/>
  <c r="CV23" i="28"/>
  <c r="CN23" i="28"/>
  <c r="CN19" i="28" s="1"/>
  <c r="CF23" i="28"/>
  <c r="CF19" i="28" s="1"/>
  <c r="CF18" i="28" s="1"/>
  <c r="BX23" i="28"/>
  <c r="BP23" i="28"/>
  <c r="BH23" i="28"/>
  <c r="BH19" i="28" s="1"/>
  <c r="BH18" i="28" s="1"/>
  <c r="BH48" i="28" s="1"/>
  <c r="AZ23" i="28"/>
  <c r="AR23" i="28"/>
  <c r="AB23" i="28"/>
  <c r="AJ22" i="28"/>
  <c r="AB22" i="28"/>
  <c r="CN20" i="28"/>
  <c r="AJ20" i="28"/>
  <c r="AJ19" i="28" s="1"/>
  <c r="AJ18" i="28" s="1"/>
  <c r="AJ48" i="28" s="1"/>
  <c r="AB20" i="28"/>
  <c r="CV19" i="28"/>
  <c r="BX19" i="28"/>
  <c r="BP19" i="28"/>
  <c r="AZ19" i="28"/>
  <c r="AZ18" i="28" s="1"/>
  <c r="AR19" i="28"/>
  <c r="CV18" i="28"/>
  <c r="CV48" i="28" s="1"/>
  <c r="CN18" i="28"/>
  <c r="CN48" i="28" s="1"/>
  <c r="BP18" i="28"/>
  <c r="BP48" i="28" s="1"/>
  <c r="F105" i="22"/>
  <c r="I104" i="22"/>
  <c r="F104" i="22"/>
  <c r="D104" i="22"/>
  <c r="I103" i="22"/>
  <c r="F103" i="22" s="1"/>
  <c r="I102" i="22"/>
  <c r="F102" i="22"/>
  <c r="K101" i="22"/>
  <c r="F101" i="22"/>
  <c r="D101" i="22"/>
  <c r="M100" i="22"/>
  <c r="M21" i="22" s="1"/>
  <c r="K100" i="22"/>
  <c r="J100" i="22"/>
  <c r="I100" i="22"/>
  <c r="I21" i="22" s="1"/>
  <c r="H100" i="22"/>
  <c r="H21" i="22" s="1"/>
  <c r="G100" i="22"/>
  <c r="D100" i="22"/>
  <c r="D21" i="22" s="1"/>
  <c r="F99" i="22"/>
  <c r="F98" i="22"/>
  <c r="F97" i="22"/>
  <c r="F96" i="22"/>
  <c r="I95" i="22"/>
  <c r="F95" i="22" s="1"/>
  <c r="I94" i="22"/>
  <c r="F94" i="22"/>
  <c r="F93" i="22"/>
  <c r="F92" i="22"/>
  <c r="F91" i="22"/>
  <c r="F90" i="22"/>
  <c r="M89" i="22"/>
  <c r="M19" i="22" s="1"/>
  <c r="K89" i="22"/>
  <c r="J89" i="22"/>
  <c r="I89" i="22"/>
  <c r="I19" i="22" s="1"/>
  <c r="H89" i="22"/>
  <c r="H19" i="22" s="1"/>
  <c r="G89" i="22"/>
  <c r="D89" i="22"/>
  <c r="D19" i="22" s="1"/>
  <c r="F88" i="22"/>
  <c r="F87" i="22"/>
  <c r="M86" i="22"/>
  <c r="K86" i="22"/>
  <c r="K18" i="22" s="1"/>
  <c r="J86" i="22"/>
  <c r="I86" i="22"/>
  <c r="H86" i="22"/>
  <c r="G86" i="22"/>
  <c r="G18" i="22" s="1"/>
  <c r="D86" i="22"/>
  <c r="F85" i="22"/>
  <c r="F84" i="22"/>
  <c r="K83" i="22"/>
  <c r="J83" i="22"/>
  <c r="I83" i="22"/>
  <c r="H83" i="22"/>
  <c r="G83" i="22"/>
  <c r="D83" i="22"/>
  <c r="F82" i="22"/>
  <c r="F81" i="22"/>
  <c r="F80" i="22"/>
  <c r="M79" i="22"/>
  <c r="K79" i="22"/>
  <c r="J79" i="22"/>
  <c r="J73" i="22" s="1"/>
  <c r="I79" i="22"/>
  <c r="H79" i="22"/>
  <c r="G79" i="22"/>
  <c r="F79" i="22"/>
  <c r="D79" i="22"/>
  <c r="F78" i="22"/>
  <c r="F77" i="22"/>
  <c r="F76" i="22"/>
  <c r="F75" i="22"/>
  <c r="F74" i="22"/>
  <c r="M73" i="22"/>
  <c r="K73" i="22"/>
  <c r="I73" i="22"/>
  <c r="H73" i="22"/>
  <c r="H45" i="22" s="1"/>
  <c r="H17" i="22" s="1"/>
  <c r="G73" i="22"/>
  <c r="D73" i="22"/>
  <c r="F72" i="22"/>
  <c r="F71" i="22"/>
  <c r="I70" i="22"/>
  <c r="F70" i="22"/>
  <c r="D70" i="22"/>
  <c r="F69" i="22"/>
  <c r="F68" i="22"/>
  <c r="M67" i="22"/>
  <c r="M66" i="22" s="1"/>
  <c r="M65" i="22" s="1"/>
  <c r="K67" i="22"/>
  <c r="K66" i="22" s="1"/>
  <c r="K65" i="22" s="1"/>
  <c r="F67" i="22"/>
  <c r="J66" i="22"/>
  <c r="I66" i="22"/>
  <c r="F66" i="22" s="1"/>
  <c r="H66" i="22"/>
  <c r="G66" i="22"/>
  <c r="D66" i="22"/>
  <c r="D65" i="22" s="1"/>
  <c r="J65" i="22"/>
  <c r="H65" i="22"/>
  <c r="G65" i="22"/>
  <c r="F64" i="22"/>
  <c r="F63" i="22"/>
  <c r="F62" i="22"/>
  <c r="F61" i="22"/>
  <c r="F60" i="22"/>
  <c r="F59" i="22"/>
  <c r="F58" i="22"/>
  <c r="F57" i="22"/>
  <c r="M56" i="22"/>
  <c r="F56" i="22"/>
  <c r="F55" i="22"/>
  <c r="F54" i="22"/>
  <c r="F53" i="22"/>
  <c r="F52" i="22"/>
  <c r="F51" i="22"/>
  <c r="M50" i="22"/>
  <c r="K50" i="22"/>
  <c r="F50" i="22"/>
  <c r="D50" i="22"/>
  <c r="M49" i="22"/>
  <c r="M47" i="22" s="1"/>
  <c r="M46" i="22" s="1"/>
  <c r="K49" i="22"/>
  <c r="F49" i="22"/>
  <c r="D49" i="22"/>
  <c r="D47" i="22" s="1"/>
  <c r="D46" i="22" s="1"/>
  <c r="K48" i="22"/>
  <c r="F48" i="22"/>
  <c r="K47" i="22"/>
  <c r="K46" i="22" s="1"/>
  <c r="K45" i="22" s="1"/>
  <c r="K17" i="22" s="1"/>
  <c r="K15" i="22" s="1"/>
  <c r="J47" i="22"/>
  <c r="J46" i="22" s="1"/>
  <c r="I47" i="22"/>
  <c r="H47" i="22"/>
  <c r="G47" i="22"/>
  <c r="I46" i="22"/>
  <c r="H46" i="22"/>
  <c r="J45" i="22"/>
  <c r="J17" i="22" s="1"/>
  <c r="F44" i="22"/>
  <c r="F43" i="22"/>
  <c r="M42" i="22"/>
  <c r="K42" i="22"/>
  <c r="J42" i="22"/>
  <c r="I42" i="22"/>
  <c r="H42" i="22"/>
  <c r="F42" i="22" s="1"/>
  <c r="G42" i="22"/>
  <c r="D42" i="22"/>
  <c r="F41" i="22"/>
  <c r="F40" i="22"/>
  <c r="F39" i="22"/>
  <c r="K38" i="22"/>
  <c r="K33" i="22" s="1"/>
  <c r="J38" i="22"/>
  <c r="J33" i="22" s="1"/>
  <c r="I38" i="22"/>
  <c r="H38" i="22"/>
  <c r="G38" i="22"/>
  <c r="G33" i="22" s="1"/>
  <c r="D38" i="22"/>
  <c r="F37" i="22"/>
  <c r="F36" i="22"/>
  <c r="F35" i="22"/>
  <c r="K34" i="22"/>
  <c r="J34" i="22"/>
  <c r="I34" i="22"/>
  <c r="I33" i="22" s="1"/>
  <c r="H34" i="22"/>
  <c r="G34" i="22"/>
  <c r="D34" i="22"/>
  <c r="M33" i="22"/>
  <c r="H33" i="22"/>
  <c r="D33" i="22"/>
  <c r="F32" i="22"/>
  <c r="F31" i="22"/>
  <c r="M30" i="22"/>
  <c r="K30" i="22"/>
  <c r="J30" i="22"/>
  <c r="I30" i="22"/>
  <c r="H30" i="22"/>
  <c r="G30" i="22"/>
  <c r="F30" i="22"/>
  <c r="D30" i="22"/>
  <c r="F29" i="22"/>
  <c r="F28" i="22"/>
  <c r="I27" i="22"/>
  <c r="I26" i="22"/>
  <c r="F26" i="22"/>
  <c r="K25" i="22"/>
  <c r="F25" i="22"/>
  <c r="M24" i="22"/>
  <c r="K24" i="22"/>
  <c r="K23" i="22" s="1"/>
  <c r="K22" i="22" s="1"/>
  <c r="K16" i="22" s="1"/>
  <c r="J24" i="22"/>
  <c r="H24" i="22"/>
  <c r="G24" i="22"/>
  <c r="D24" i="22"/>
  <c r="M23" i="22"/>
  <c r="J23" i="22"/>
  <c r="J22" i="22" s="1"/>
  <c r="J16" i="22" s="1"/>
  <c r="J15" i="22" s="1"/>
  <c r="H23" i="22"/>
  <c r="G23" i="22"/>
  <c r="G22" i="22" s="1"/>
  <c r="G16" i="22" s="1"/>
  <c r="D23" i="22"/>
  <c r="M22" i="22"/>
  <c r="H22" i="22"/>
  <c r="D22" i="22"/>
  <c r="K21" i="22"/>
  <c r="J21" i="22"/>
  <c r="G21" i="22"/>
  <c r="M20" i="22"/>
  <c r="K20" i="22"/>
  <c r="J20" i="22"/>
  <c r="I20" i="22"/>
  <c r="H20" i="22"/>
  <c r="G20" i="22"/>
  <c r="F20" i="22"/>
  <c r="D20" i="22"/>
  <c r="K19" i="22"/>
  <c r="J19" i="22"/>
  <c r="G19" i="22"/>
  <c r="M18" i="22"/>
  <c r="J18" i="22"/>
  <c r="I18" i="22"/>
  <c r="H18" i="22"/>
  <c r="D18" i="22"/>
  <c r="M16" i="22"/>
  <c r="H16" i="22"/>
  <c r="D16" i="22"/>
  <c r="M37" i="21"/>
  <c r="M36" i="21"/>
  <c r="M34" i="21"/>
  <c r="D33" i="21"/>
  <c r="D32" i="21"/>
  <c r="D30" i="21"/>
  <c r="D29" i="21"/>
  <c r="M28" i="21"/>
  <c r="J28" i="21"/>
  <c r="H28" i="21"/>
  <c r="G28" i="21"/>
  <c r="D28" i="21"/>
  <c r="J26" i="21"/>
  <c r="H26" i="21"/>
  <c r="G26" i="21"/>
  <c r="M25" i="21"/>
  <c r="I25" i="21"/>
  <c r="F25" i="21" s="1"/>
  <c r="D25" i="21"/>
  <c r="M24" i="21"/>
  <c r="M23" i="21"/>
  <c r="M15" i="21" s="1"/>
  <c r="M22" i="21"/>
  <c r="M21" i="21"/>
  <c r="M20" i="21"/>
  <c r="M19" i="21"/>
  <c r="M18" i="21"/>
  <c r="M17" i="21"/>
  <c r="M16" i="21"/>
  <c r="J15" i="21"/>
  <c r="H15" i="21"/>
  <c r="G15" i="21"/>
  <c r="F17" i="18"/>
  <c r="F17" i="17"/>
  <c r="I17" i="17" s="1"/>
  <c r="I15" i="17"/>
  <c r="F15" i="17"/>
  <c r="F14" i="17"/>
  <c r="I14" i="17" s="1"/>
  <c r="G151" i="16"/>
  <c r="G150" i="16"/>
  <c r="G149" i="16"/>
  <c r="G148" i="16"/>
  <c r="G147" i="16"/>
  <c r="G146" i="16"/>
  <c r="G145" i="16"/>
  <c r="G144" i="16"/>
  <c r="G143" i="16"/>
  <c r="G142" i="16"/>
  <c r="G138" i="16" s="1"/>
  <c r="G141" i="16"/>
  <c r="G140" i="16"/>
  <c r="M138" i="16"/>
  <c r="L138" i="16"/>
  <c r="K138" i="16"/>
  <c r="J138" i="16"/>
  <c r="I138" i="16"/>
  <c r="H138" i="16"/>
  <c r="F138" i="16"/>
  <c r="E138" i="16"/>
  <c r="D138" i="16"/>
  <c r="M137" i="16"/>
  <c r="L137" i="16"/>
  <c r="K137" i="16"/>
  <c r="J137" i="16"/>
  <c r="I137" i="16"/>
  <c r="H137" i="16"/>
  <c r="G137" i="16"/>
  <c r="F137" i="16"/>
  <c r="E137" i="16"/>
  <c r="D137" i="16"/>
  <c r="M136" i="16"/>
  <c r="L136" i="16"/>
  <c r="K136" i="16"/>
  <c r="J136" i="16"/>
  <c r="I136" i="16"/>
  <c r="H136" i="16"/>
  <c r="G136" i="16"/>
  <c r="F136" i="16"/>
  <c r="E136" i="16"/>
  <c r="D136" i="16"/>
  <c r="G135" i="16"/>
  <c r="G134" i="16"/>
  <c r="G133" i="16"/>
  <c r="G132" i="16"/>
  <c r="G131" i="16"/>
  <c r="G130" i="16"/>
  <c r="G129" i="16"/>
  <c r="G128" i="16"/>
  <c r="G127" i="16"/>
  <c r="G126" i="16"/>
  <c r="G125" i="16"/>
  <c r="G121" i="16" s="1"/>
  <c r="G124" i="16"/>
  <c r="G120" i="16" s="1"/>
  <c r="M122" i="16"/>
  <c r="L122" i="16"/>
  <c r="K122" i="16"/>
  <c r="J122" i="16"/>
  <c r="I122" i="16"/>
  <c r="H122" i="16"/>
  <c r="G122" i="16"/>
  <c r="F122" i="16"/>
  <c r="E122" i="16"/>
  <c r="D122" i="16"/>
  <c r="M121" i="16"/>
  <c r="L121" i="16"/>
  <c r="K121" i="16"/>
  <c r="J121" i="16"/>
  <c r="I121" i="16"/>
  <c r="H121" i="16"/>
  <c r="F121" i="16"/>
  <c r="E121" i="16"/>
  <c r="D121" i="16"/>
  <c r="M120" i="16"/>
  <c r="L120" i="16"/>
  <c r="K120" i="16"/>
  <c r="J120" i="16"/>
  <c r="I120" i="16"/>
  <c r="H120" i="16"/>
  <c r="F120" i="16"/>
  <c r="E120" i="16"/>
  <c r="D120" i="16"/>
  <c r="G119" i="16"/>
  <c r="G118" i="16"/>
  <c r="G115" i="16" s="1"/>
  <c r="G117" i="16"/>
  <c r="G116" i="16"/>
  <c r="M115" i="16"/>
  <c r="L115" i="16"/>
  <c r="K115" i="16"/>
  <c r="J115" i="16"/>
  <c r="I115" i="16"/>
  <c r="H115" i="16"/>
  <c r="F115" i="16"/>
  <c r="E115" i="16"/>
  <c r="D115" i="16"/>
  <c r="G114" i="16"/>
  <c r="G113" i="16"/>
  <c r="M106" i="16"/>
  <c r="L106" i="16"/>
  <c r="I106" i="16"/>
  <c r="H106" i="16"/>
  <c r="G106" i="16"/>
  <c r="F106" i="16"/>
  <c r="E106" i="16"/>
  <c r="D106" i="16"/>
  <c r="M105" i="16"/>
  <c r="L105" i="16"/>
  <c r="I105" i="16"/>
  <c r="H105" i="16"/>
  <c r="G105" i="16"/>
  <c r="F105" i="16"/>
  <c r="E105" i="16"/>
  <c r="D105" i="16"/>
  <c r="G104" i="16"/>
  <c r="G96" i="16" s="1"/>
  <c r="G103" i="16"/>
  <c r="G95" i="16" s="1"/>
  <c r="M96" i="16"/>
  <c r="L96" i="16"/>
  <c r="I96" i="16"/>
  <c r="H96" i="16"/>
  <c r="F96" i="16"/>
  <c r="E96" i="16"/>
  <c r="D96" i="16"/>
  <c r="M95" i="16"/>
  <c r="L95" i="16"/>
  <c r="I95" i="16"/>
  <c r="H95" i="16"/>
  <c r="F95" i="16"/>
  <c r="E95" i="16"/>
  <c r="D95" i="16"/>
  <c r="G94" i="16"/>
  <c r="G93" i="16"/>
  <c r="M86" i="16"/>
  <c r="L86" i="16"/>
  <c r="I86" i="16"/>
  <c r="H86" i="16"/>
  <c r="G86" i="16"/>
  <c r="F86" i="16"/>
  <c r="E86" i="16"/>
  <c r="D86" i="16"/>
  <c r="M85" i="16"/>
  <c r="L85" i="16"/>
  <c r="I85" i="16"/>
  <c r="H85" i="16"/>
  <c r="G85" i="16"/>
  <c r="F85" i="16"/>
  <c r="E85" i="16"/>
  <c r="D85" i="16"/>
  <c r="G83" i="16"/>
  <c r="G82" i="16"/>
  <c r="G81" i="16"/>
  <c r="G80" i="16"/>
  <c r="G79" i="16"/>
  <c r="G78" i="16"/>
  <c r="G77" i="16"/>
  <c r="G76" i="16"/>
  <c r="G75" i="16"/>
  <c r="G74" i="16"/>
  <c r="G70" i="16" s="1"/>
  <c r="G73" i="16"/>
  <c r="G72" i="16"/>
  <c r="M70" i="16"/>
  <c r="L70" i="16"/>
  <c r="K70" i="16"/>
  <c r="J70" i="16"/>
  <c r="I70" i="16"/>
  <c r="H70" i="16"/>
  <c r="F70" i="16"/>
  <c r="E70" i="16"/>
  <c r="D70" i="16"/>
  <c r="M69" i="16"/>
  <c r="L69" i="16"/>
  <c r="K69" i="16"/>
  <c r="J69" i="16"/>
  <c r="I69" i="16"/>
  <c r="H69" i="16"/>
  <c r="G69" i="16"/>
  <c r="F69" i="16"/>
  <c r="E69" i="16"/>
  <c r="D69" i="16"/>
  <c r="M68" i="16"/>
  <c r="L68" i="16"/>
  <c r="K68" i="16"/>
  <c r="J68" i="16"/>
  <c r="I68" i="16"/>
  <c r="H68" i="16"/>
  <c r="G68" i="16"/>
  <c r="F68" i="16"/>
  <c r="E68" i="16"/>
  <c r="D68" i="16"/>
  <c r="G67" i="16"/>
  <c r="G66" i="16"/>
  <c r="G65" i="16"/>
  <c r="G64" i="16"/>
  <c r="G63" i="16"/>
  <c r="G62" i="16"/>
  <c r="G61" i="16"/>
  <c r="G60" i="16"/>
  <c r="G59" i="16"/>
  <c r="G58" i="16"/>
  <c r="G57" i="16"/>
  <c r="G53" i="16" s="1"/>
  <c r="G56" i="16"/>
  <c r="M54" i="16"/>
  <c r="L54" i="16"/>
  <c r="K54" i="16"/>
  <c r="J54" i="16"/>
  <c r="I54" i="16"/>
  <c r="H54" i="16"/>
  <c r="G54" i="16"/>
  <c r="F54" i="16"/>
  <c r="E54" i="16"/>
  <c r="D54" i="16"/>
  <c r="M53" i="16"/>
  <c r="L53" i="16"/>
  <c r="K53" i="16"/>
  <c r="J53" i="16"/>
  <c r="I53" i="16"/>
  <c r="H53" i="16"/>
  <c r="F53" i="16"/>
  <c r="E53" i="16"/>
  <c r="D53" i="16"/>
  <c r="M52" i="16"/>
  <c r="L52" i="16"/>
  <c r="K52" i="16"/>
  <c r="J52" i="16"/>
  <c r="I52" i="16"/>
  <c r="H52" i="16"/>
  <c r="G52" i="16"/>
  <c r="F52" i="16"/>
  <c r="E52" i="16"/>
  <c r="D52" i="16"/>
  <c r="G51" i="16"/>
  <c r="G50" i="16"/>
  <c r="G49" i="16"/>
  <c r="G48" i="16"/>
  <c r="M47" i="16"/>
  <c r="L47" i="16"/>
  <c r="K47" i="16"/>
  <c r="J47" i="16"/>
  <c r="I47" i="16"/>
  <c r="H47" i="16"/>
  <c r="F47" i="16"/>
  <c r="E47" i="16"/>
  <c r="D47" i="16"/>
  <c r="M38" i="16"/>
  <c r="L38" i="16"/>
  <c r="I38" i="16"/>
  <c r="H38" i="16"/>
  <c r="G38" i="16"/>
  <c r="F38" i="16"/>
  <c r="E38" i="16"/>
  <c r="D38" i="16"/>
  <c r="M37" i="16"/>
  <c r="L37" i="16"/>
  <c r="I37" i="16"/>
  <c r="H37" i="16"/>
  <c r="G37" i="16"/>
  <c r="F37" i="16"/>
  <c r="E37" i="16"/>
  <c r="D37" i="16"/>
  <c r="M28" i="16"/>
  <c r="L28" i="16"/>
  <c r="I28" i="16"/>
  <c r="H28" i="16"/>
  <c r="G28" i="16"/>
  <c r="F28" i="16"/>
  <c r="E28" i="16"/>
  <c r="D28" i="16"/>
  <c r="M27" i="16"/>
  <c r="L27" i="16"/>
  <c r="I27" i="16"/>
  <c r="H27" i="16"/>
  <c r="G27" i="16"/>
  <c r="F27" i="16"/>
  <c r="E27" i="16"/>
  <c r="D27" i="16"/>
  <c r="G26" i="16"/>
  <c r="G25" i="16"/>
  <c r="M18" i="16"/>
  <c r="L18" i="16"/>
  <c r="I18" i="16"/>
  <c r="H18" i="16"/>
  <c r="G18" i="16"/>
  <c r="F18" i="16"/>
  <c r="E18" i="16"/>
  <c r="D18" i="16"/>
  <c r="M17" i="16"/>
  <c r="L17" i="16"/>
  <c r="I17" i="16"/>
  <c r="H17" i="16"/>
  <c r="G17" i="16"/>
  <c r="F17" i="16"/>
  <c r="E17" i="16"/>
  <c r="D17" i="16"/>
  <c r="R112" i="11"/>
  <c r="Q112" i="11"/>
  <c r="R111" i="11"/>
  <c r="Q111" i="11"/>
  <c r="R110" i="11"/>
  <c r="Q110" i="11"/>
  <c r="R109" i="11"/>
  <c r="Q109" i="11"/>
  <c r="R108" i="11"/>
  <c r="Q108" i="11"/>
  <c r="R107" i="11"/>
  <c r="Q107" i="11"/>
  <c r="R105" i="11"/>
  <c r="Q105" i="11"/>
  <c r="R104" i="11"/>
  <c r="Q104" i="11"/>
  <c r="R103" i="11"/>
  <c r="Q103" i="11"/>
  <c r="R102" i="11"/>
  <c r="Q102" i="11"/>
  <c r="R101" i="11"/>
  <c r="R22" i="11" s="1"/>
  <c r="Q101" i="11"/>
  <c r="Q22" i="11" s="1"/>
  <c r="M101" i="11"/>
  <c r="L101" i="11"/>
  <c r="H101" i="11"/>
  <c r="H22" i="11" s="1"/>
  <c r="G101" i="11"/>
  <c r="R100" i="11"/>
  <c r="Q100" i="11"/>
  <c r="R99" i="11"/>
  <c r="Q99" i="11"/>
  <c r="R98" i="11"/>
  <c r="Q98" i="11"/>
  <c r="R97" i="11"/>
  <c r="Q97" i="11"/>
  <c r="R96" i="11"/>
  <c r="Q96" i="11"/>
  <c r="R95" i="11"/>
  <c r="Q95" i="11"/>
  <c r="R94" i="11"/>
  <c r="Q94" i="11"/>
  <c r="R93" i="11"/>
  <c r="Q93" i="11"/>
  <c r="R92" i="11"/>
  <c r="Q92" i="11"/>
  <c r="R91" i="11"/>
  <c r="Q91" i="11"/>
  <c r="M90" i="11"/>
  <c r="R90" i="11" s="1"/>
  <c r="L90" i="11"/>
  <c r="H90" i="11"/>
  <c r="G90" i="11"/>
  <c r="R89" i="11"/>
  <c r="Q89" i="11"/>
  <c r="R88" i="11"/>
  <c r="Q88" i="11"/>
  <c r="R87" i="11"/>
  <c r="Q87" i="11"/>
  <c r="Q19" i="11" s="1"/>
  <c r="M87" i="11"/>
  <c r="L87" i="11"/>
  <c r="H87" i="11"/>
  <c r="G87" i="11"/>
  <c r="G19" i="11" s="1"/>
  <c r="R86" i="11"/>
  <c r="Q86" i="11"/>
  <c r="R85" i="11"/>
  <c r="Q85" i="11"/>
  <c r="M84" i="11"/>
  <c r="R84" i="11" s="1"/>
  <c r="L84" i="11"/>
  <c r="Q84" i="11" s="1"/>
  <c r="H84" i="11"/>
  <c r="G84" i="11"/>
  <c r="R83" i="11"/>
  <c r="Q83" i="11"/>
  <c r="R82" i="11"/>
  <c r="Q82" i="11"/>
  <c r="R81" i="11"/>
  <c r="Q81" i="11"/>
  <c r="M80" i="11"/>
  <c r="R80" i="11" s="1"/>
  <c r="L80" i="11"/>
  <c r="Q80" i="11" s="1"/>
  <c r="H80" i="11"/>
  <c r="G80" i="11"/>
  <c r="R79" i="11"/>
  <c r="Q79" i="11"/>
  <c r="R78" i="11"/>
  <c r="Q78" i="11"/>
  <c r="R77" i="11"/>
  <c r="Q77" i="11"/>
  <c r="R76" i="11"/>
  <c r="Q76" i="11"/>
  <c r="R75" i="11"/>
  <c r="Q75" i="11"/>
  <c r="M74" i="11"/>
  <c r="L74" i="11"/>
  <c r="H74" i="11"/>
  <c r="G74" i="11"/>
  <c r="R73" i="11"/>
  <c r="Q73" i="11"/>
  <c r="R72" i="11"/>
  <c r="R71" i="11"/>
  <c r="R70" i="11"/>
  <c r="R69" i="11"/>
  <c r="R68" i="11"/>
  <c r="Q68" i="11"/>
  <c r="R67" i="11"/>
  <c r="Q67" i="11"/>
  <c r="Q66" i="11" s="1"/>
  <c r="M67" i="11"/>
  <c r="L67" i="11"/>
  <c r="H67" i="11"/>
  <c r="H66" i="11" s="1"/>
  <c r="G67" i="11"/>
  <c r="G66" i="11" s="1"/>
  <c r="M66" i="11"/>
  <c r="R66" i="11" s="1"/>
  <c r="L66" i="11"/>
  <c r="R65" i="11"/>
  <c r="Q65" i="11"/>
  <c r="R64" i="11"/>
  <c r="Q64" i="11"/>
  <c r="R63" i="11"/>
  <c r="Q63" i="11"/>
  <c r="R62" i="11"/>
  <c r="Q62" i="11"/>
  <c r="R61" i="11"/>
  <c r="Q61" i="11"/>
  <c r="R60" i="11"/>
  <c r="Q60" i="11"/>
  <c r="R59" i="11"/>
  <c r="Q59" i="11"/>
  <c r="R58" i="11"/>
  <c r="Q58" i="11"/>
  <c r="R57" i="11"/>
  <c r="Q57" i="11"/>
  <c r="R56" i="11"/>
  <c r="Q56" i="11"/>
  <c r="R55" i="11"/>
  <c r="Q55" i="11"/>
  <c r="R54" i="11"/>
  <c r="Q54" i="11"/>
  <c r="R53" i="11"/>
  <c r="Q53" i="11"/>
  <c r="R52" i="11"/>
  <c r="Q52" i="11"/>
  <c r="R51" i="11"/>
  <c r="Q51" i="11"/>
  <c r="R50" i="11"/>
  <c r="Q50" i="11"/>
  <c r="R49" i="11"/>
  <c r="R48" i="11" s="1"/>
  <c r="R47" i="11" s="1"/>
  <c r="Q49" i="11"/>
  <c r="Q48" i="11" s="1"/>
  <c r="Q47" i="11" s="1"/>
  <c r="M48" i="11"/>
  <c r="M47" i="11" s="1"/>
  <c r="L48" i="11"/>
  <c r="L47" i="11" s="1"/>
  <c r="H48" i="11"/>
  <c r="G48" i="11"/>
  <c r="H47" i="11"/>
  <c r="H46" i="11" s="1"/>
  <c r="H18" i="11" s="1"/>
  <c r="G47" i="11"/>
  <c r="R45" i="11"/>
  <c r="Q45" i="11"/>
  <c r="R44" i="11"/>
  <c r="Q44" i="11"/>
  <c r="R43" i="11"/>
  <c r="Q43" i="11"/>
  <c r="M43" i="11"/>
  <c r="L43" i="11"/>
  <c r="H43" i="11"/>
  <c r="G43" i="11"/>
  <c r="R42" i="11"/>
  <c r="Q42" i="11"/>
  <c r="R41" i="11"/>
  <c r="Q41" i="11"/>
  <c r="R40" i="11"/>
  <c r="Q40" i="11"/>
  <c r="R39" i="11"/>
  <c r="Q39" i="11"/>
  <c r="M39" i="11"/>
  <c r="L39" i="11"/>
  <c r="H39" i="11"/>
  <c r="G39" i="11"/>
  <c r="R38" i="11"/>
  <c r="Q38" i="11"/>
  <c r="R37" i="11"/>
  <c r="Q37" i="11"/>
  <c r="R36" i="11"/>
  <c r="Q36" i="11"/>
  <c r="R35" i="11"/>
  <c r="Q35" i="11"/>
  <c r="M35" i="11"/>
  <c r="L35" i="11"/>
  <c r="H35" i="11"/>
  <c r="H34" i="11" s="1"/>
  <c r="G35" i="11"/>
  <c r="G34" i="11" s="1"/>
  <c r="M34" i="11"/>
  <c r="R34" i="11" s="1"/>
  <c r="L34" i="11"/>
  <c r="Q34" i="11" s="1"/>
  <c r="R33" i="11"/>
  <c r="Q33" i="11"/>
  <c r="R32" i="11"/>
  <c r="Q32" i="11"/>
  <c r="R31" i="11"/>
  <c r="Q31" i="11"/>
  <c r="M31" i="11"/>
  <c r="L31" i="11"/>
  <c r="H31" i="11"/>
  <c r="G31" i="11"/>
  <c r="R30" i="11"/>
  <c r="Q30" i="11"/>
  <c r="R29" i="11"/>
  <c r="Q29" i="11"/>
  <c r="R28" i="11"/>
  <c r="Q28" i="11"/>
  <c r="R27" i="11"/>
  <c r="Q27" i="11"/>
  <c r="R26" i="11"/>
  <c r="Q26" i="11"/>
  <c r="R25" i="11"/>
  <c r="Q25" i="11"/>
  <c r="M25" i="11"/>
  <c r="L25" i="11"/>
  <c r="L24" i="11" s="1"/>
  <c r="L23" i="11" s="1"/>
  <c r="Q23" i="11" s="1"/>
  <c r="Q17" i="11" s="1"/>
  <c r="H25" i="11"/>
  <c r="H24" i="11" s="1"/>
  <c r="G25" i="11"/>
  <c r="G24" i="11" s="1"/>
  <c r="G23" i="11" s="1"/>
  <c r="G17" i="11" s="1"/>
  <c r="M24" i="11"/>
  <c r="H23" i="11"/>
  <c r="H17" i="11" s="1"/>
  <c r="M22" i="11"/>
  <c r="L22" i="11"/>
  <c r="G22" i="11"/>
  <c r="R21" i="11"/>
  <c r="Q21" i="11"/>
  <c r="M21" i="11"/>
  <c r="L21" i="11"/>
  <c r="H21" i="11"/>
  <c r="G21" i="11"/>
  <c r="R20" i="11"/>
  <c r="M20" i="11"/>
  <c r="H20" i="11"/>
  <c r="G20" i="11"/>
  <c r="R19" i="11"/>
  <c r="M19" i="11"/>
  <c r="L19" i="11"/>
  <c r="H19" i="11"/>
  <c r="L17" i="11"/>
  <c r="P115" i="10"/>
  <c r="O115" i="10"/>
  <c r="M115" i="10"/>
  <c r="I115" i="10"/>
  <c r="H115" i="10"/>
  <c r="F115" i="10"/>
  <c r="P105" i="10"/>
  <c r="O105" i="10"/>
  <c r="O104" i="10" s="1"/>
  <c r="O25" i="10" s="1"/>
  <c r="M105" i="10"/>
  <c r="M104" i="10" s="1"/>
  <c r="I105" i="10"/>
  <c r="H105" i="10"/>
  <c r="F105" i="10"/>
  <c r="BT104" i="10"/>
  <c r="BS104" i="10"/>
  <c r="BS25" i="10" s="1"/>
  <c r="BQ104" i="10"/>
  <c r="BM104" i="10"/>
  <c r="BM25" i="10" s="1"/>
  <c r="BL104" i="10"/>
  <c r="BJ104" i="10"/>
  <c r="BJ25" i="10" s="1"/>
  <c r="BF104" i="10"/>
  <c r="BE104" i="10"/>
  <c r="BC104" i="10"/>
  <c r="AY104" i="10"/>
  <c r="AY25" i="10" s="1"/>
  <c r="AX104" i="10"/>
  <c r="AV104" i="10"/>
  <c r="AR104" i="10"/>
  <c r="AQ104" i="10"/>
  <c r="AQ25" i="10" s="1"/>
  <c r="AO104" i="10"/>
  <c r="AK104" i="10"/>
  <c r="AK25" i="10" s="1"/>
  <c r="AJ104" i="10"/>
  <c r="AH104" i="10"/>
  <c r="AH25" i="10" s="1"/>
  <c r="AD104" i="10"/>
  <c r="AC104" i="10"/>
  <c r="AC25" i="10" s="1"/>
  <c r="AA104" i="10"/>
  <c r="W104" i="10"/>
  <c r="W25" i="10" s="1"/>
  <c r="V104" i="10"/>
  <c r="T104" i="10"/>
  <c r="P104" i="10"/>
  <c r="H104" i="10"/>
  <c r="H25" i="10" s="1"/>
  <c r="F104" i="10"/>
  <c r="F25" i="10" s="1"/>
  <c r="O102" i="10"/>
  <c r="M102" i="10"/>
  <c r="I102" i="10"/>
  <c r="H102" i="10"/>
  <c r="F102" i="10"/>
  <c r="O101" i="10"/>
  <c r="H101" i="10"/>
  <c r="O100" i="10"/>
  <c r="M100" i="10"/>
  <c r="I100" i="10"/>
  <c r="H100" i="10"/>
  <c r="F100" i="10"/>
  <c r="P97" i="10"/>
  <c r="O97" i="10"/>
  <c r="M97" i="10"/>
  <c r="I97" i="10"/>
  <c r="H97" i="10"/>
  <c r="F97" i="10"/>
  <c r="P96" i="10"/>
  <c r="O96" i="10"/>
  <c r="I96" i="10"/>
  <c r="H96" i="10"/>
  <c r="F96" i="10"/>
  <c r="P95" i="10"/>
  <c r="O95" i="10"/>
  <c r="I95" i="10"/>
  <c r="H95" i="10"/>
  <c r="H93" i="10" s="1"/>
  <c r="H23" i="10" s="1"/>
  <c r="F95" i="10"/>
  <c r="P94" i="10"/>
  <c r="O94" i="10"/>
  <c r="M94" i="10"/>
  <c r="M93" i="10" s="1"/>
  <c r="M23" i="10" s="1"/>
  <c r="I94" i="10"/>
  <c r="H94" i="10"/>
  <c r="F94" i="10"/>
  <c r="BT93" i="10"/>
  <c r="BT23" i="10" s="1"/>
  <c r="BS93" i="10"/>
  <c r="BS23" i="10" s="1"/>
  <c r="BQ93" i="10"/>
  <c r="BM93" i="10"/>
  <c r="BL93" i="10"/>
  <c r="BL23" i="10" s="1"/>
  <c r="BJ93" i="10"/>
  <c r="BJ23" i="10" s="1"/>
  <c r="BF93" i="10"/>
  <c r="BE93" i="10"/>
  <c r="BC93" i="10"/>
  <c r="BC23" i="10" s="1"/>
  <c r="AY93" i="10"/>
  <c r="AY23" i="10" s="1"/>
  <c r="AX93" i="10"/>
  <c r="AV93" i="10"/>
  <c r="AR93" i="10"/>
  <c r="AR23" i="10" s="1"/>
  <c r="AQ93" i="10"/>
  <c r="AQ23" i="10" s="1"/>
  <c r="AO93" i="10"/>
  <c r="AK93" i="10"/>
  <c r="AJ93" i="10"/>
  <c r="AJ23" i="10" s="1"/>
  <c r="AH93" i="10"/>
  <c r="AH23" i="10" s="1"/>
  <c r="AD93" i="10"/>
  <c r="AC93" i="10"/>
  <c r="AA93" i="10"/>
  <c r="AA23" i="10" s="1"/>
  <c r="W93" i="10"/>
  <c r="W23" i="10" s="1"/>
  <c r="V93" i="10"/>
  <c r="T93" i="10"/>
  <c r="P93" i="10"/>
  <c r="P23" i="10" s="1"/>
  <c r="O93" i="10"/>
  <c r="O23" i="10" s="1"/>
  <c r="P92" i="10"/>
  <c r="O92" i="10"/>
  <c r="M92" i="10"/>
  <c r="I92" i="10"/>
  <c r="H92" i="10"/>
  <c r="F92" i="10"/>
  <c r="P91" i="10"/>
  <c r="P90" i="10" s="1"/>
  <c r="O91" i="10"/>
  <c r="M91" i="10"/>
  <c r="I91" i="10"/>
  <c r="I90" i="10" s="1"/>
  <c r="I22" i="10" s="1"/>
  <c r="H91" i="10"/>
  <c r="H90" i="10" s="1"/>
  <c r="F91" i="10"/>
  <c r="F90" i="10" s="1"/>
  <c r="BT90" i="10"/>
  <c r="BS90" i="10"/>
  <c r="BS22" i="10" s="1"/>
  <c r="BQ90" i="10"/>
  <c r="BM90" i="10"/>
  <c r="BM22" i="10" s="1"/>
  <c r="BL90" i="10"/>
  <c r="BJ90" i="10"/>
  <c r="BJ22" i="10" s="1"/>
  <c r="BF90" i="10"/>
  <c r="BE90" i="10"/>
  <c r="BE22" i="10" s="1"/>
  <c r="BC90" i="10"/>
  <c r="AY90" i="10"/>
  <c r="AX90" i="10"/>
  <c r="AV90" i="10"/>
  <c r="AV22" i="10" s="1"/>
  <c r="AR90" i="10"/>
  <c r="AQ90" i="10"/>
  <c r="AO90" i="10"/>
  <c r="AK90" i="10"/>
  <c r="AK22" i="10" s="1"/>
  <c r="AJ90" i="10"/>
  <c r="AH90" i="10"/>
  <c r="AH22" i="10" s="1"/>
  <c r="AD90" i="10"/>
  <c r="AC90" i="10"/>
  <c r="AC22" i="10" s="1"/>
  <c r="AA90" i="10"/>
  <c r="W90" i="10"/>
  <c r="W22" i="10" s="1"/>
  <c r="V90" i="10"/>
  <c r="T90" i="10"/>
  <c r="T22" i="10" s="1"/>
  <c r="O90" i="10"/>
  <c r="M90" i="10"/>
  <c r="M22" i="10" s="1"/>
  <c r="P89" i="10"/>
  <c r="O89" i="10"/>
  <c r="M89" i="10"/>
  <c r="I89" i="10"/>
  <c r="H89" i="10"/>
  <c r="F89" i="10"/>
  <c r="F87" i="10" s="1"/>
  <c r="P88" i="10"/>
  <c r="O88" i="10"/>
  <c r="M88" i="10"/>
  <c r="M87" i="10" s="1"/>
  <c r="I88" i="10"/>
  <c r="I87" i="10" s="1"/>
  <c r="H88" i="10"/>
  <c r="F88" i="10"/>
  <c r="BT87" i="10"/>
  <c r="BS87" i="10"/>
  <c r="BQ87" i="10"/>
  <c r="BM87" i="10"/>
  <c r="BL87" i="10"/>
  <c r="BJ87" i="10"/>
  <c r="BF87" i="10"/>
  <c r="BE87" i="10"/>
  <c r="BC87" i="10"/>
  <c r="AY87" i="10"/>
  <c r="AX87" i="10"/>
  <c r="AV87" i="10"/>
  <c r="AR87" i="10"/>
  <c r="AQ87" i="10"/>
  <c r="AO87" i="10"/>
  <c r="AK87" i="10"/>
  <c r="AJ87" i="10"/>
  <c r="AH87" i="10"/>
  <c r="AD87" i="10"/>
  <c r="AC87" i="10"/>
  <c r="AA87" i="10"/>
  <c r="W87" i="10"/>
  <c r="V87" i="10"/>
  <c r="T87" i="10"/>
  <c r="P87" i="10"/>
  <c r="O87" i="10"/>
  <c r="H87" i="10"/>
  <c r="P86" i="10"/>
  <c r="O86" i="10"/>
  <c r="M86" i="10"/>
  <c r="I86" i="10"/>
  <c r="H86" i="10"/>
  <c r="F86" i="10"/>
  <c r="P85" i="10"/>
  <c r="O85" i="10"/>
  <c r="M85" i="10"/>
  <c r="I85" i="10"/>
  <c r="H85" i="10"/>
  <c r="F85" i="10"/>
  <c r="P84" i="10"/>
  <c r="O84" i="10"/>
  <c r="M84" i="10"/>
  <c r="I84" i="10"/>
  <c r="H84" i="10"/>
  <c r="F84" i="10"/>
  <c r="BT83" i="10"/>
  <c r="BT77" i="10" s="1"/>
  <c r="BS83" i="10"/>
  <c r="BQ83" i="10"/>
  <c r="BM83" i="10"/>
  <c r="BL83" i="10"/>
  <c r="BL77" i="10" s="1"/>
  <c r="BJ83" i="10"/>
  <c r="BF83" i="10"/>
  <c r="BE83" i="10"/>
  <c r="BC83" i="10"/>
  <c r="AY83" i="10"/>
  <c r="AX83" i="10"/>
  <c r="AV83" i="10"/>
  <c r="AR83" i="10"/>
  <c r="AR77" i="10" s="1"/>
  <c r="AQ83" i="10"/>
  <c r="AO83" i="10"/>
  <c r="AK83" i="10"/>
  <c r="AJ83" i="10"/>
  <c r="AH83" i="10"/>
  <c r="AD83" i="10"/>
  <c r="AC83" i="10"/>
  <c r="AA83" i="10"/>
  <c r="AA77" i="10" s="1"/>
  <c r="W83" i="10"/>
  <c r="V83" i="10"/>
  <c r="T83" i="10"/>
  <c r="P83" i="10"/>
  <c r="P77" i="10" s="1"/>
  <c r="O83" i="10"/>
  <c r="I83" i="10"/>
  <c r="F83" i="10"/>
  <c r="P82" i="10"/>
  <c r="O82" i="10"/>
  <c r="M82" i="10"/>
  <c r="I82" i="10"/>
  <c r="H82" i="10"/>
  <c r="F82" i="10"/>
  <c r="P81" i="10"/>
  <c r="O81" i="10"/>
  <c r="M81" i="10"/>
  <c r="I81" i="10"/>
  <c r="H81" i="10"/>
  <c r="F81" i="10"/>
  <c r="P80" i="10"/>
  <c r="O80" i="10"/>
  <c r="M80" i="10"/>
  <c r="I80" i="10"/>
  <c r="H80" i="10"/>
  <c r="F80" i="10"/>
  <c r="P79" i="10"/>
  <c r="O79" i="10"/>
  <c r="O77" i="10" s="1"/>
  <c r="M79" i="10"/>
  <c r="I79" i="10"/>
  <c r="H79" i="10"/>
  <c r="F79" i="10"/>
  <c r="P78" i="10"/>
  <c r="O78" i="10"/>
  <c r="M78" i="10"/>
  <c r="I78" i="10"/>
  <c r="I77" i="10" s="1"/>
  <c r="H78" i="10"/>
  <c r="F78" i="10"/>
  <c r="BS77" i="10"/>
  <c r="BQ77" i="10"/>
  <c r="BM77" i="10"/>
  <c r="BJ77" i="10"/>
  <c r="BF77" i="10"/>
  <c r="BE77" i="10"/>
  <c r="BE49" i="10" s="1"/>
  <c r="BE21" i="10" s="1"/>
  <c r="AY77" i="10"/>
  <c r="AX77" i="10"/>
  <c r="AV77" i="10"/>
  <c r="AQ77" i="10"/>
  <c r="AO77" i="10"/>
  <c r="AK77" i="10"/>
  <c r="AH77" i="10"/>
  <c r="AD77" i="10"/>
  <c r="AC77" i="10"/>
  <c r="AC49" i="10" s="1"/>
  <c r="AC21" i="10" s="1"/>
  <c r="AC19" i="10" s="1"/>
  <c r="W77" i="10"/>
  <c r="V77" i="10"/>
  <c r="T77" i="10"/>
  <c r="P76" i="10"/>
  <c r="O76" i="10"/>
  <c r="M76" i="10"/>
  <c r="I76" i="10"/>
  <c r="H76" i="10"/>
  <c r="F76" i="10"/>
  <c r="BQ75" i="10"/>
  <c r="BJ75" i="10"/>
  <c r="AA75" i="10"/>
  <c r="T75" i="10"/>
  <c r="T70" i="10" s="1"/>
  <c r="P75" i="10"/>
  <c r="I75" i="10"/>
  <c r="P73" i="10"/>
  <c r="O73" i="10"/>
  <c r="M73" i="10"/>
  <c r="I73" i="10"/>
  <c r="H73" i="10"/>
  <c r="F73" i="10"/>
  <c r="F70" i="10" s="1"/>
  <c r="F69" i="10" s="1"/>
  <c r="P72" i="10"/>
  <c r="O72" i="10"/>
  <c r="M72" i="10"/>
  <c r="I72" i="10"/>
  <c r="H72" i="10"/>
  <c r="H70" i="10" s="1"/>
  <c r="F72" i="10"/>
  <c r="BQ71" i="10"/>
  <c r="BJ71" i="10"/>
  <c r="AA71" i="10"/>
  <c r="AA70" i="10" s="1"/>
  <c r="T71" i="10"/>
  <c r="P71" i="10"/>
  <c r="O71" i="10"/>
  <c r="I71" i="10"/>
  <c r="H71" i="10"/>
  <c r="BT70" i="10"/>
  <c r="BS70" i="10"/>
  <c r="BS69" i="10" s="1"/>
  <c r="BQ70" i="10"/>
  <c r="BM70" i="10"/>
  <c r="BL70" i="10"/>
  <c r="BJ70" i="10"/>
  <c r="BJ69" i="10" s="1"/>
  <c r="BF70" i="10"/>
  <c r="BE70" i="10"/>
  <c r="BC70" i="10"/>
  <c r="AY70" i="10"/>
  <c r="AY69" i="10" s="1"/>
  <c r="AX70" i="10"/>
  <c r="AV70" i="10"/>
  <c r="AR70" i="10"/>
  <c r="AQ70" i="10"/>
  <c r="AQ69" i="10" s="1"/>
  <c r="AO70" i="10"/>
  <c r="AO69" i="10" s="1"/>
  <c r="AK70" i="10"/>
  <c r="AJ70" i="10"/>
  <c r="AH70" i="10"/>
  <c r="AH69" i="10" s="1"/>
  <c r="AD70" i="10"/>
  <c r="AC70" i="10"/>
  <c r="W70" i="10"/>
  <c r="W69" i="10" s="1"/>
  <c r="V70" i="10"/>
  <c r="V69" i="10" s="1"/>
  <c r="Q70" i="10"/>
  <c r="P70" i="10"/>
  <c r="P69" i="10" s="1"/>
  <c r="P49" i="10" s="1"/>
  <c r="P21" i="10" s="1"/>
  <c r="O70" i="10"/>
  <c r="O69" i="10" s="1"/>
  <c r="M70" i="10"/>
  <c r="BT69" i="10"/>
  <c r="BQ69" i="10"/>
  <c r="BQ49" i="10" s="1"/>
  <c r="BQ21" i="10" s="1"/>
  <c r="BM69" i="10"/>
  <c r="BL69" i="10"/>
  <c r="BF69" i="10"/>
  <c r="BF49" i="10" s="1"/>
  <c r="BF21" i="10" s="1"/>
  <c r="BE69" i="10"/>
  <c r="BC69" i="10"/>
  <c r="AX69" i="10"/>
  <c r="AV69" i="10"/>
  <c r="AR69" i="10"/>
  <c r="AK69" i="10"/>
  <c r="AJ69" i="10"/>
  <c r="AD69" i="10"/>
  <c r="AD49" i="10" s="1"/>
  <c r="AD21" i="10" s="1"/>
  <c r="AC69" i="10"/>
  <c r="AA69" i="10"/>
  <c r="T69" i="10"/>
  <c r="M69" i="10"/>
  <c r="H69" i="10"/>
  <c r="P68" i="10"/>
  <c r="O68" i="10"/>
  <c r="M68" i="10"/>
  <c r="I68" i="10"/>
  <c r="H68" i="10"/>
  <c r="F68" i="10"/>
  <c r="P67" i="10"/>
  <c r="O67" i="10"/>
  <c r="M67" i="10"/>
  <c r="I67" i="10"/>
  <c r="H67" i="10"/>
  <c r="F67" i="10"/>
  <c r="P66" i="10"/>
  <c r="O66" i="10"/>
  <c r="M66" i="10"/>
  <c r="I66" i="10"/>
  <c r="H66" i="10"/>
  <c r="F66" i="10"/>
  <c r="P65" i="10"/>
  <c r="O65" i="10"/>
  <c r="M65" i="10"/>
  <c r="I65" i="10"/>
  <c r="H65" i="10"/>
  <c r="F65" i="10"/>
  <c r="P64" i="10"/>
  <c r="O64" i="10"/>
  <c r="M64" i="10"/>
  <c r="I64" i="10"/>
  <c r="H64" i="10"/>
  <c r="F64" i="10"/>
  <c r="P63" i="10"/>
  <c r="O63" i="10"/>
  <c r="M63" i="10"/>
  <c r="I63" i="10"/>
  <c r="H63" i="10"/>
  <c r="F63" i="10"/>
  <c r="P62" i="10"/>
  <c r="O62" i="10"/>
  <c r="M62" i="10"/>
  <c r="I62" i="10"/>
  <c r="H62" i="10"/>
  <c r="F62" i="10"/>
  <c r="P61" i="10"/>
  <c r="O61" i="10"/>
  <c r="M61" i="10"/>
  <c r="I61" i="10"/>
  <c r="H61" i="10"/>
  <c r="F61" i="10"/>
  <c r="P60" i="10"/>
  <c r="O60" i="10"/>
  <c r="M60" i="10"/>
  <c r="I60" i="10"/>
  <c r="H60" i="10"/>
  <c r="F60" i="10"/>
  <c r="P59" i="10"/>
  <c r="O59" i="10"/>
  <c r="M59" i="10"/>
  <c r="I59" i="10"/>
  <c r="H59" i="10"/>
  <c r="F59" i="10"/>
  <c r="P58" i="10"/>
  <c r="O58" i="10"/>
  <c r="M58" i="10"/>
  <c r="I58" i="10"/>
  <c r="H58" i="10"/>
  <c r="F58" i="10"/>
  <c r="P57" i="10"/>
  <c r="O57" i="10"/>
  <c r="M57" i="10"/>
  <c r="I57" i="10"/>
  <c r="H57" i="10"/>
  <c r="F57" i="10"/>
  <c r="P56" i="10"/>
  <c r="O56" i="10"/>
  <c r="M56" i="10"/>
  <c r="I56" i="10"/>
  <c r="H56" i="10"/>
  <c r="F56" i="10"/>
  <c r="P55" i="10"/>
  <c r="O55" i="10"/>
  <c r="M55" i="10"/>
  <c r="I55" i="10"/>
  <c r="H55" i="10"/>
  <c r="F55" i="10"/>
  <c r="P54" i="10"/>
  <c r="O54" i="10"/>
  <c r="M54" i="10"/>
  <c r="I54" i="10"/>
  <c r="H54" i="10"/>
  <c r="F54" i="10"/>
  <c r="P53" i="10"/>
  <c r="O53" i="10"/>
  <c r="M53" i="10"/>
  <c r="I53" i="10"/>
  <c r="I51" i="10" s="1"/>
  <c r="I50" i="10" s="1"/>
  <c r="H53" i="10"/>
  <c r="F53" i="10"/>
  <c r="P52" i="10"/>
  <c r="O52" i="10"/>
  <c r="O51" i="10" s="1"/>
  <c r="O50" i="10" s="1"/>
  <c r="M52" i="10"/>
  <c r="I52" i="10"/>
  <c r="H52" i="10"/>
  <c r="F52" i="10"/>
  <c r="F51" i="10" s="1"/>
  <c r="F50" i="10" s="1"/>
  <c r="BT51" i="10"/>
  <c r="BS51" i="10"/>
  <c r="BQ51" i="10"/>
  <c r="BM51" i="10"/>
  <c r="BM50" i="10" s="1"/>
  <c r="BL51" i="10"/>
  <c r="BJ51" i="10"/>
  <c r="BF51" i="10"/>
  <c r="BE51" i="10"/>
  <c r="BE50" i="10" s="1"/>
  <c r="BC51" i="10"/>
  <c r="BC50" i="10" s="1"/>
  <c r="AY51" i="10"/>
  <c r="AX51" i="10"/>
  <c r="AV51" i="10"/>
  <c r="AV50" i="10" s="1"/>
  <c r="AR51" i="10"/>
  <c r="AQ51" i="10"/>
  <c r="AO51" i="10"/>
  <c r="AK51" i="10"/>
  <c r="AK50" i="10" s="1"/>
  <c r="AK49" i="10" s="1"/>
  <c r="AJ51" i="10"/>
  <c r="AH51" i="10"/>
  <c r="AD51" i="10"/>
  <c r="AC51" i="10"/>
  <c r="AC50" i="10" s="1"/>
  <c r="AA51" i="10"/>
  <c r="W51" i="10"/>
  <c r="V51" i="10"/>
  <c r="T51" i="10"/>
  <c r="T50" i="10" s="1"/>
  <c r="P51" i="10"/>
  <c r="P50" i="10" s="1"/>
  <c r="M51" i="10"/>
  <c r="H51" i="10"/>
  <c r="BT50" i="10"/>
  <c r="BT49" i="10" s="1"/>
  <c r="BT21" i="10" s="1"/>
  <c r="BS50" i="10"/>
  <c r="BQ50" i="10"/>
  <c r="BL50" i="10"/>
  <c r="BJ50" i="10"/>
  <c r="BJ49" i="10" s="1"/>
  <c r="BJ21" i="10" s="1"/>
  <c r="BF50" i="10"/>
  <c r="AY50" i="10"/>
  <c r="AX50" i="10"/>
  <c r="AX49" i="10" s="1"/>
  <c r="AR50" i="10"/>
  <c r="AQ50" i="10"/>
  <c r="AO50" i="10"/>
  <c r="AJ50" i="10"/>
  <c r="AH50" i="10"/>
  <c r="AD50" i="10"/>
  <c r="AA50" i="10"/>
  <c r="W50" i="10"/>
  <c r="V50" i="10"/>
  <c r="M50" i="10"/>
  <c r="H50" i="10"/>
  <c r="AR49" i="10"/>
  <c r="AR21" i="10" s="1"/>
  <c r="AO49" i="10"/>
  <c r="AO21" i="10" s="1"/>
  <c r="V49" i="10"/>
  <c r="V21" i="10" s="1"/>
  <c r="P48" i="10"/>
  <c r="O48" i="10"/>
  <c r="M48" i="10"/>
  <c r="I48" i="10"/>
  <c r="H48" i="10"/>
  <c r="F48" i="10"/>
  <c r="P47" i="10"/>
  <c r="P46" i="10" s="1"/>
  <c r="O47" i="10"/>
  <c r="M47" i="10"/>
  <c r="I47" i="10"/>
  <c r="I46" i="10" s="1"/>
  <c r="H47" i="10"/>
  <c r="F47" i="10"/>
  <c r="BT46" i="10"/>
  <c r="BS46" i="10"/>
  <c r="BQ46" i="10"/>
  <c r="BM46" i="10"/>
  <c r="BL46" i="10"/>
  <c r="BJ46" i="10"/>
  <c r="BF46" i="10"/>
  <c r="BE46" i="10"/>
  <c r="BC46" i="10"/>
  <c r="AY46" i="10"/>
  <c r="AX46" i="10"/>
  <c r="AV46" i="10"/>
  <c r="AR46" i="10"/>
  <c r="AQ46" i="10"/>
  <c r="AO46" i="10"/>
  <c r="AK46" i="10"/>
  <c r="AJ46" i="10"/>
  <c r="AH46" i="10"/>
  <c r="AD46" i="10"/>
  <c r="AC46" i="10"/>
  <c r="AA46" i="10"/>
  <c r="W46" i="10"/>
  <c r="V46" i="10"/>
  <c r="T46" i="10"/>
  <c r="O46" i="10"/>
  <c r="M46" i="10"/>
  <c r="H46" i="10"/>
  <c r="F46" i="10"/>
  <c r="P45" i="10"/>
  <c r="O45" i="10"/>
  <c r="M45" i="10"/>
  <c r="I45" i="10"/>
  <c r="H45" i="10"/>
  <c r="F45" i="10"/>
  <c r="P44" i="10"/>
  <c r="O44" i="10"/>
  <c r="M44" i="10"/>
  <c r="I44" i="10"/>
  <c r="H44" i="10"/>
  <c r="F44" i="10"/>
  <c r="P43" i="10"/>
  <c r="O43" i="10"/>
  <c r="M43" i="10"/>
  <c r="I43" i="10"/>
  <c r="H43" i="10"/>
  <c r="F43" i="10"/>
  <c r="BT42" i="10"/>
  <c r="BT37" i="10" s="1"/>
  <c r="BS42" i="10"/>
  <c r="BQ42" i="10"/>
  <c r="BM42" i="10"/>
  <c r="BL42" i="10"/>
  <c r="BL37" i="10" s="1"/>
  <c r="BJ42" i="10"/>
  <c r="BF42" i="10"/>
  <c r="BE42" i="10"/>
  <c r="BC42" i="10"/>
  <c r="M42" i="10" s="1"/>
  <c r="AY42" i="10"/>
  <c r="I42" i="10" s="1"/>
  <c r="AX42" i="10"/>
  <c r="AV42" i="10"/>
  <c r="AR42" i="10"/>
  <c r="AR37" i="10" s="1"/>
  <c r="AQ42" i="10"/>
  <c r="AO42" i="10"/>
  <c r="AK42" i="10"/>
  <c r="AJ42" i="10"/>
  <c r="AH42" i="10"/>
  <c r="AD42" i="10"/>
  <c r="AC42" i="10"/>
  <c r="AA42" i="10"/>
  <c r="W42" i="10"/>
  <c r="V42" i="10"/>
  <c r="T42" i="10"/>
  <c r="P42" i="10"/>
  <c r="O42" i="10"/>
  <c r="F42" i="10"/>
  <c r="P41" i="10"/>
  <c r="O41" i="10"/>
  <c r="M41" i="10"/>
  <c r="I41" i="10"/>
  <c r="H41" i="10"/>
  <c r="F41" i="10"/>
  <c r="P40" i="10"/>
  <c r="O40" i="10"/>
  <c r="M40" i="10"/>
  <c r="I40" i="10"/>
  <c r="H40" i="10"/>
  <c r="F40" i="10"/>
  <c r="P39" i="10"/>
  <c r="O39" i="10"/>
  <c r="M39" i="10"/>
  <c r="I39" i="10"/>
  <c r="H39" i="10"/>
  <c r="F39" i="10"/>
  <c r="BT38" i="10"/>
  <c r="BS38" i="10"/>
  <c r="BS37" i="10" s="1"/>
  <c r="BQ38" i="10"/>
  <c r="BQ37" i="10" s="1"/>
  <c r="BM38" i="10"/>
  <c r="BL38" i="10"/>
  <c r="BJ38" i="10"/>
  <c r="BJ37" i="10" s="1"/>
  <c r="BF38" i="10"/>
  <c r="BE38" i="10"/>
  <c r="BC38" i="10"/>
  <c r="AY38" i="10"/>
  <c r="AX38" i="10"/>
  <c r="AX37" i="10" s="1"/>
  <c r="AX26" i="10" s="1"/>
  <c r="AX20" i="10" s="1"/>
  <c r="AX19" i="10" s="1"/>
  <c r="AV38" i="10"/>
  <c r="AR38" i="10"/>
  <c r="AQ38" i="10"/>
  <c r="AQ37" i="10" s="1"/>
  <c r="AO38" i="10"/>
  <c r="AK38" i="10"/>
  <c r="AJ38" i="10"/>
  <c r="AH38" i="10"/>
  <c r="AD38" i="10"/>
  <c r="AD37" i="10" s="1"/>
  <c r="AC38" i="10"/>
  <c r="AA38" i="10"/>
  <c r="W38" i="10"/>
  <c r="W37" i="10" s="1"/>
  <c r="V38" i="10"/>
  <c r="V37" i="10" s="1"/>
  <c r="T38" i="10"/>
  <c r="BM37" i="10"/>
  <c r="BE37" i="10"/>
  <c r="AV37" i="10"/>
  <c r="AK37" i="10"/>
  <c r="AC37" i="10"/>
  <c r="AA37" i="10"/>
  <c r="T37" i="10"/>
  <c r="P36" i="10"/>
  <c r="O36" i="10"/>
  <c r="M36" i="10"/>
  <c r="I36" i="10"/>
  <c r="H36" i="10"/>
  <c r="F36" i="10"/>
  <c r="F34" i="10" s="1"/>
  <c r="P35" i="10"/>
  <c r="O35" i="10"/>
  <c r="M35" i="10"/>
  <c r="M34" i="10" s="1"/>
  <c r="I35" i="10"/>
  <c r="I34" i="10" s="1"/>
  <c r="H35" i="10"/>
  <c r="F35" i="10"/>
  <c r="BT34" i="10"/>
  <c r="BT26" i="10" s="1"/>
  <c r="BT20" i="10" s="1"/>
  <c r="BS34" i="10"/>
  <c r="BS26" i="10" s="1"/>
  <c r="BQ34" i="10"/>
  <c r="BM34" i="10"/>
  <c r="BL34" i="10"/>
  <c r="BJ34" i="10"/>
  <c r="BF34" i="10"/>
  <c r="BE34" i="10"/>
  <c r="BC34" i="10"/>
  <c r="AY34" i="10"/>
  <c r="AX34" i="10"/>
  <c r="AV34" i="10"/>
  <c r="AR34" i="10"/>
  <c r="AQ34" i="10"/>
  <c r="AQ26" i="10" s="1"/>
  <c r="AQ20" i="10" s="1"/>
  <c r="AO34" i="10"/>
  <c r="AK34" i="10"/>
  <c r="AJ34" i="10"/>
  <c r="AH34" i="10"/>
  <c r="AD34" i="10"/>
  <c r="AC34" i="10"/>
  <c r="AA34" i="10"/>
  <c r="W34" i="10"/>
  <c r="W26" i="10" s="1"/>
  <c r="W20" i="10" s="1"/>
  <c r="V34" i="10"/>
  <c r="T34" i="10"/>
  <c r="P34" i="10"/>
  <c r="O34" i="10"/>
  <c r="P33" i="10"/>
  <c r="O33" i="10"/>
  <c r="M33" i="10"/>
  <c r="I33" i="10"/>
  <c r="H33" i="10"/>
  <c r="F33" i="10"/>
  <c r="P32" i="10"/>
  <c r="O32" i="10"/>
  <c r="M32" i="10"/>
  <c r="I32" i="10"/>
  <c r="H32" i="10"/>
  <c r="F32" i="10"/>
  <c r="BU31" i="10"/>
  <c r="BQ29" i="10"/>
  <c r="BJ29" i="10"/>
  <c r="AA29" i="10"/>
  <c r="AA28" i="10" s="1"/>
  <c r="AA27" i="10" s="1"/>
  <c r="T29" i="10"/>
  <c r="T28" i="10" s="1"/>
  <c r="P29" i="10"/>
  <c r="O29" i="10"/>
  <c r="I29" i="10"/>
  <c r="H29" i="10"/>
  <c r="H28" i="10" s="1"/>
  <c r="H27" i="10" s="1"/>
  <c r="BT28" i="10"/>
  <c r="BS28" i="10"/>
  <c r="BS27" i="10" s="1"/>
  <c r="BR28" i="10"/>
  <c r="BQ28" i="10"/>
  <c r="BP28" i="10"/>
  <c r="BO28" i="10"/>
  <c r="BN28" i="10"/>
  <c r="BM28" i="10"/>
  <c r="BM27" i="10" s="1"/>
  <c r="BM26" i="10" s="1"/>
  <c r="BM20" i="10" s="1"/>
  <c r="BL28" i="10"/>
  <c r="BK28" i="10"/>
  <c r="BJ28" i="10"/>
  <c r="BJ27" i="10" s="1"/>
  <c r="BI28" i="10"/>
  <c r="BH28" i="10"/>
  <c r="BG28" i="10"/>
  <c r="BF28" i="10"/>
  <c r="BF27" i="10" s="1"/>
  <c r="BE28" i="10"/>
  <c r="BD28" i="10"/>
  <c r="BC28" i="10"/>
  <c r="BB28" i="10"/>
  <c r="BA28" i="10"/>
  <c r="AZ28" i="10"/>
  <c r="AY28" i="10"/>
  <c r="AY27" i="10" s="1"/>
  <c r="AX28" i="10"/>
  <c r="AX27" i="10" s="1"/>
  <c r="AW28" i="10"/>
  <c r="AV28" i="10"/>
  <c r="AU28" i="10"/>
  <c r="AT28" i="10"/>
  <c r="AS28" i="10"/>
  <c r="AR28" i="10"/>
  <c r="AQ28" i="10"/>
  <c r="AQ27" i="10" s="1"/>
  <c r="AP28" i="10"/>
  <c r="AO28" i="10"/>
  <c r="AN28" i="10"/>
  <c r="AM28" i="10"/>
  <c r="AL28" i="10"/>
  <c r="AK28" i="10"/>
  <c r="AK27" i="10" s="1"/>
  <c r="AK26" i="10" s="1"/>
  <c r="AK20" i="10" s="1"/>
  <c r="AK19" i="10" s="1"/>
  <c r="AJ28" i="10"/>
  <c r="AI28" i="10"/>
  <c r="AH28" i="10"/>
  <c r="AH27" i="10" s="1"/>
  <c r="AG28" i="10"/>
  <c r="AF28" i="10"/>
  <c r="AE28" i="10"/>
  <c r="AD28" i="10"/>
  <c r="AC28" i="10"/>
  <c r="AB28" i="10"/>
  <c r="Z28" i="10"/>
  <c r="Y28" i="10"/>
  <c r="X28" i="10"/>
  <c r="W28" i="10"/>
  <c r="W27" i="10" s="1"/>
  <c r="V28" i="10"/>
  <c r="V27" i="10" s="1"/>
  <c r="U28" i="10"/>
  <c r="S28" i="10"/>
  <c r="R28" i="10"/>
  <c r="Q28" i="10"/>
  <c r="P28" i="10"/>
  <c r="O28" i="10"/>
  <c r="N28" i="10"/>
  <c r="M28" i="10"/>
  <c r="M27" i="10" s="1"/>
  <c r="L28" i="10"/>
  <c r="K28" i="10"/>
  <c r="J28" i="10"/>
  <c r="I28" i="10"/>
  <c r="I27" i="10" s="1"/>
  <c r="G28" i="10"/>
  <c r="F28" i="10"/>
  <c r="BT27" i="10"/>
  <c r="BQ27" i="10"/>
  <c r="BQ26" i="10" s="1"/>
  <c r="BQ20" i="10" s="1"/>
  <c r="BQ19" i="10" s="1"/>
  <c r="BL27" i="10"/>
  <c r="BE27" i="10"/>
  <c r="BE26" i="10" s="1"/>
  <c r="BE20" i="10" s="1"/>
  <c r="BC27" i="10"/>
  <c r="AV27" i="10"/>
  <c r="AV26" i="10" s="1"/>
  <c r="AV20" i="10" s="1"/>
  <c r="AR27" i="10"/>
  <c r="AO27" i="10"/>
  <c r="AJ27" i="10"/>
  <c r="AD27" i="10"/>
  <c r="AC27" i="10"/>
  <c r="AC26" i="10" s="1"/>
  <c r="AC20" i="10" s="1"/>
  <c r="T27" i="10"/>
  <c r="T26" i="10" s="1"/>
  <c r="T20" i="10" s="1"/>
  <c r="P27" i="10"/>
  <c r="BL26" i="10"/>
  <c r="BL20" i="10" s="1"/>
  <c r="BJ26" i="10"/>
  <c r="BJ20" i="10" s="1"/>
  <c r="BJ19" i="10" s="1"/>
  <c r="AA26" i="10"/>
  <c r="AA20" i="10" s="1"/>
  <c r="BT25" i="10"/>
  <c r="BQ25" i="10"/>
  <c r="BL25" i="10"/>
  <c r="BF25" i="10"/>
  <c r="BE25" i="10"/>
  <c r="BC25" i="10"/>
  <c r="AX25" i="10"/>
  <c r="AV25" i="10"/>
  <c r="AR25" i="10"/>
  <c r="AO25" i="10"/>
  <c r="AJ25" i="10"/>
  <c r="AD25" i="10"/>
  <c r="AA25" i="10"/>
  <c r="V25" i="10"/>
  <c r="T25" i="10"/>
  <c r="P25" i="10"/>
  <c r="M25" i="10"/>
  <c r="BT24" i="10"/>
  <c r="BS24" i="10"/>
  <c r="BQ24" i="10"/>
  <c r="BM24" i="10"/>
  <c r="BL24" i="10"/>
  <c r="BJ24" i="10"/>
  <c r="BF24" i="10"/>
  <c r="BE24" i="10"/>
  <c r="BC24" i="10"/>
  <c r="AY24" i="10"/>
  <c r="AX24" i="10"/>
  <c r="AV24" i="10"/>
  <c r="AR24" i="10"/>
  <c r="AQ24" i="10"/>
  <c r="AO24" i="10"/>
  <c r="AK24" i="10"/>
  <c r="AJ24" i="10"/>
  <c r="AH24" i="10"/>
  <c r="AD24" i="10"/>
  <c r="AC24" i="10"/>
  <c r="AA24" i="10"/>
  <c r="W24" i="10"/>
  <c r="V24" i="10"/>
  <c r="T24" i="10"/>
  <c r="P24" i="10"/>
  <c r="O24" i="10"/>
  <c r="M24" i="10"/>
  <c r="I24" i="10"/>
  <c r="H24" i="10"/>
  <c r="F24" i="10"/>
  <c r="BQ23" i="10"/>
  <c r="BM23" i="10"/>
  <c r="BF23" i="10"/>
  <c r="BE23" i="10"/>
  <c r="AX23" i="10"/>
  <c r="AV23" i="10"/>
  <c r="AO23" i="10"/>
  <c r="AK23" i="10"/>
  <c r="AD23" i="10"/>
  <c r="AC23" i="10"/>
  <c r="V23" i="10"/>
  <c r="T23" i="10"/>
  <c r="BT22" i="10"/>
  <c r="BQ22" i="10"/>
  <c r="BL22" i="10"/>
  <c r="BF22" i="10"/>
  <c r="BC22" i="10"/>
  <c r="AY22" i="10"/>
  <c r="AX22" i="10"/>
  <c r="AR22" i="10"/>
  <c r="AQ22" i="10"/>
  <c r="AO22" i="10"/>
  <c r="AJ22" i="10"/>
  <c r="AD22" i="10"/>
  <c r="AA22" i="10"/>
  <c r="V22" i="10"/>
  <c r="P22" i="10"/>
  <c r="O22" i="10"/>
  <c r="H22" i="10"/>
  <c r="F22" i="10"/>
  <c r="AX21" i="10"/>
  <c r="AK21" i="10"/>
  <c r="BS20" i="10"/>
  <c r="Z105" i="9"/>
  <c r="Y105" i="9"/>
  <c r="T105" i="9"/>
  <c r="S105" i="9"/>
  <c r="N105" i="9"/>
  <c r="M105" i="9"/>
  <c r="H105" i="9"/>
  <c r="G105" i="9"/>
  <c r="Z94" i="9"/>
  <c r="Y94" i="9"/>
  <c r="T94" i="9"/>
  <c r="S94" i="9"/>
  <c r="N94" i="9"/>
  <c r="M94" i="9"/>
  <c r="H94" i="9"/>
  <c r="G94" i="9"/>
  <c r="Z91" i="9"/>
  <c r="Y91" i="9"/>
  <c r="T91" i="9"/>
  <c r="S91" i="9"/>
  <c r="N91" i="9"/>
  <c r="M91" i="9"/>
  <c r="H91" i="9"/>
  <c r="G91" i="9"/>
  <c r="Z88" i="9"/>
  <c r="Y88" i="9"/>
  <c r="T88" i="9"/>
  <c r="S88" i="9"/>
  <c r="N88" i="9"/>
  <c r="M88" i="9"/>
  <c r="H88" i="9"/>
  <c r="G88" i="9"/>
  <c r="Z84" i="9"/>
  <c r="Y84" i="9"/>
  <c r="T84" i="9"/>
  <c r="S84" i="9"/>
  <c r="N84" i="9"/>
  <c r="M84" i="9"/>
  <c r="H84" i="9"/>
  <c r="G84" i="9"/>
  <c r="Z78" i="9"/>
  <c r="Y78" i="9"/>
  <c r="T78" i="9"/>
  <c r="S78" i="9"/>
  <c r="N78" i="9"/>
  <c r="M78" i="9"/>
  <c r="H78" i="9"/>
  <c r="G78" i="9"/>
  <c r="Z71" i="9"/>
  <c r="Y71" i="9"/>
  <c r="T71" i="9"/>
  <c r="S71" i="9"/>
  <c r="N71" i="9"/>
  <c r="M71" i="9"/>
  <c r="H71" i="9"/>
  <c r="G71" i="9"/>
  <c r="Z70" i="9"/>
  <c r="Y70" i="9"/>
  <c r="T70" i="9"/>
  <c r="S70" i="9"/>
  <c r="N70" i="9"/>
  <c r="M70" i="9"/>
  <c r="H70" i="9"/>
  <c r="G70" i="9"/>
  <c r="Z52" i="9"/>
  <c r="Y52" i="9"/>
  <c r="T52" i="9"/>
  <c r="S52" i="9"/>
  <c r="N52" i="9"/>
  <c r="M52" i="9"/>
  <c r="H52" i="9"/>
  <c r="G52" i="9"/>
  <c r="Z51" i="9"/>
  <c r="Y51" i="9"/>
  <c r="T51" i="9"/>
  <c r="S51" i="9"/>
  <c r="N51" i="9"/>
  <c r="M51" i="9"/>
  <c r="H51" i="9"/>
  <c r="G51" i="9"/>
  <c r="Z50" i="9"/>
  <c r="Y50" i="9"/>
  <c r="T50" i="9"/>
  <c r="S50" i="9"/>
  <c r="N50" i="9"/>
  <c r="M50" i="9"/>
  <c r="H50" i="9"/>
  <c r="G50" i="9"/>
  <c r="Z47" i="9"/>
  <c r="Y47" i="9"/>
  <c r="T47" i="9"/>
  <c r="S47" i="9"/>
  <c r="N47" i="9"/>
  <c r="M47" i="9"/>
  <c r="H47" i="9"/>
  <c r="G47" i="9"/>
  <c r="Z43" i="9"/>
  <c r="Y43" i="9"/>
  <c r="T43" i="9"/>
  <c r="S43" i="9"/>
  <c r="N43" i="9"/>
  <c r="M43" i="9"/>
  <c r="H43" i="9"/>
  <c r="G43" i="9"/>
  <c r="Z39" i="9"/>
  <c r="Y39" i="9"/>
  <c r="T39" i="9"/>
  <c r="S39" i="9"/>
  <c r="N39" i="9"/>
  <c r="M39" i="9"/>
  <c r="H39" i="9"/>
  <c r="G39" i="9"/>
  <c r="Z38" i="9"/>
  <c r="Y38" i="9"/>
  <c r="T38" i="9"/>
  <c r="S38" i="9"/>
  <c r="N38" i="9"/>
  <c r="M38" i="9"/>
  <c r="H38" i="9"/>
  <c r="G38" i="9"/>
  <c r="Z35" i="9"/>
  <c r="Y35" i="9"/>
  <c r="T35" i="9"/>
  <c r="S35" i="9"/>
  <c r="N35" i="9"/>
  <c r="M35" i="9"/>
  <c r="H35" i="9"/>
  <c r="G35" i="9"/>
  <c r="Z29" i="9"/>
  <c r="Y29" i="9"/>
  <c r="T29" i="9"/>
  <c r="S29" i="9"/>
  <c r="N29" i="9"/>
  <c r="M29" i="9"/>
  <c r="H29" i="9"/>
  <c r="G29" i="9"/>
  <c r="Z28" i="9"/>
  <c r="Y28" i="9"/>
  <c r="T28" i="9"/>
  <c r="S28" i="9"/>
  <c r="N28" i="9"/>
  <c r="M28" i="9"/>
  <c r="H28" i="9"/>
  <c r="G28" i="9"/>
  <c r="Z27" i="9"/>
  <c r="Y27" i="9"/>
  <c r="T27" i="9"/>
  <c r="S27" i="9"/>
  <c r="N27" i="9"/>
  <c r="M27" i="9"/>
  <c r="H27" i="9"/>
  <c r="G27" i="9"/>
  <c r="Z26" i="9"/>
  <c r="Y26" i="9"/>
  <c r="T26" i="9"/>
  <c r="S26" i="9"/>
  <c r="N26" i="9"/>
  <c r="M26" i="9"/>
  <c r="H26" i="9"/>
  <c r="G26" i="9"/>
  <c r="Z25" i="9"/>
  <c r="Y25" i="9"/>
  <c r="T25" i="9"/>
  <c r="S25" i="9"/>
  <c r="N25" i="9"/>
  <c r="M25" i="9"/>
  <c r="H25" i="9"/>
  <c r="G25" i="9"/>
  <c r="Z24" i="9"/>
  <c r="Y24" i="9"/>
  <c r="T24" i="9"/>
  <c r="S24" i="9"/>
  <c r="N24" i="9"/>
  <c r="M24" i="9"/>
  <c r="H24" i="9"/>
  <c r="G24" i="9"/>
  <c r="Z23" i="9"/>
  <c r="Y23" i="9"/>
  <c r="T23" i="9"/>
  <c r="S23" i="9"/>
  <c r="N23" i="9"/>
  <c r="M23" i="9"/>
  <c r="H23" i="9"/>
  <c r="G23" i="9"/>
  <c r="Z22" i="9"/>
  <c r="Y22" i="9"/>
  <c r="T22" i="9"/>
  <c r="S22" i="9"/>
  <c r="N22" i="9"/>
  <c r="M22" i="9"/>
  <c r="H22" i="9"/>
  <c r="G22" i="9"/>
  <c r="Z21" i="9"/>
  <c r="Y21" i="9"/>
  <c r="T21" i="9"/>
  <c r="S21" i="9"/>
  <c r="N21" i="9"/>
  <c r="M21" i="9"/>
  <c r="H21" i="9"/>
  <c r="G21" i="9"/>
  <c r="Z20" i="9"/>
  <c r="Y20" i="9"/>
  <c r="T20" i="9"/>
  <c r="S20" i="9"/>
  <c r="N20" i="9"/>
  <c r="M20" i="9"/>
  <c r="H20" i="9"/>
  <c r="G20" i="9"/>
  <c r="AK116" i="8"/>
  <c r="AJ116" i="8"/>
  <c r="AG116" i="8"/>
  <c r="AK115" i="8"/>
  <c r="AJ115" i="8"/>
  <c r="AG115" i="8"/>
  <c r="AK114" i="8"/>
  <c r="AJ114" i="8"/>
  <c r="AK113" i="8"/>
  <c r="AJ113" i="8"/>
  <c r="E113" i="8"/>
  <c r="AK112" i="8"/>
  <c r="AJ112" i="8"/>
  <c r="AG112" i="8"/>
  <c r="AK111" i="8"/>
  <c r="AJ111" i="8"/>
  <c r="AG111" i="8"/>
  <c r="AK109" i="8"/>
  <c r="AJ109" i="8"/>
  <c r="AG109" i="8"/>
  <c r="AK108" i="8"/>
  <c r="AJ108" i="8"/>
  <c r="AG108" i="8"/>
  <c r="AG107" i="8" s="1"/>
  <c r="Z107" i="8"/>
  <c r="S107" i="8"/>
  <c r="L107" i="8"/>
  <c r="E107" i="8"/>
  <c r="AK106" i="8"/>
  <c r="AJ106" i="8"/>
  <c r="AG106" i="8"/>
  <c r="AF105" i="8"/>
  <c r="AF26" i="8" s="1"/>
  <c r="AD105" i="8"/>
  <c r="AD26" i="8" s="1"/>
  <c r="AC105" i="8"/>
  <c r="Z105" i="8"/>
  <c r="Y105" i="8"/>
  <c r="W105" i="8"/>
  <c r="W26" i="8" s="1"/>
  <c r="V105" i="8"/>
  <c r="S105" i="8"/>
  <c r="R105" i="8"/>
  <c r="P105" i="8"/>
  <c r="P26" i="8" s="1"/>
  <c r="O105" i="8"/>
  <c r="K105" i="8"/>
  <c r="I105" i="8"/>
  <c r="I26" i="8" s="1"/>
  <c r="H105" i="8"/>
  <c r="D105" i="8"/>
  <c r="AK104" i="8"/>
  <c r="AK25" i="8" s="1"/>
  <c r="AJ104" i="8"/>
  <c r="AG104" i="8"/>
  <c r="AK103" i="8"/>
  <c r="AJ103" i="8"/>
  <c r="AG103" i="8"/>
  <c r="AK102" i="8"/>
  <c r="AJ102" i="8"/>
  <c r="AG102" i="8"/>
  <c r="AK101" i="8"/>
  <c r="AJ101" i="8"/>
  <c r="AG101" i="8"/>
  <c r="AK100" i="8"/>
  <c r="AJ100" i="8"/>
  <c r="AH100" i="8"/>
  <c r="AG100" i="8"/>
  <c r="AK99" i="8"/>
  <c r="AJ99" i="8"/>
  <c r="AH99" i="8"/>
  <c r="AG99" i="8"/>
  <c r="AK98" i="8"/>
  <c r="AJ98" i="8"/>
  <c r="AG98" i="8"/>
  <c r="AK97" i="8"/>
  <c r="AJ97" i="8"/>
  <c r="AG97" i="8"/>
  <c r="AK96" i="8"/>
  <c r="AJ96" i="8"/>
  <c r="AG96" i="8"/>
  <c r="AK95" i="8"/>
  <c r="AJ95" i="8"/>
  <c r="AG95" i="8"/>
  <c r="AF94" i="8"/>
  <c r="AD94" i="8"/>
  <c r="AD24" i="8" s="1"/>
  <c r="AC94" i="8"/>
  <c r="Z94" i="8"/>
  <c r="Y94" i="8"/>
  <c r="W94" i="8"/>
  <c r="W24" i="8" s="1"/>
  <c r="V94" i="8"/>
  <c r="S94" i="8"/>
  <c r="R94" i="8"/>
  <c r="P94" i="8"/>
  <c r="P24" i="8" s="1"/>
  <c r="O94" i="8"/>
  <c r="L94" i="8"/>
  <c r="K94" i="8"/>
  <c r="I94" i="8"/>
  <c r="H94" i="8"/>
  <c r="AJ94" i="8" s="1"/>
  <c r="E94" i="8"/>
  <c r="AG94" i="8" s="1"/>
  <c r="D94" i="8"/>
  <c r="AK93" i="8"/>
  <c r="AJ93" i="8"/>
  <c r="AG93" i="8"/>
  <c r="AK92" i="8"/>
  <c r="AJ92" i="8"/>
  <c r="AG92" i="8"/>
  <c r="AF91" i="8"/>
  <c r="AD91" i="8"/>
  <c r="AC91" i="8"/>
  <c r="Z91" i="8"/>
  <c r="Y91" i="8"/>
  <c r="W91" i="8"/>
  <c r="V91" i="8"/>
  <c r="S91" i="8"/>
  <c r="R91" i="8"/>
  <c r="P91" i="8"/>
  <c r="O91" i="8"/>
  <c r="L91" i="8"/>
  <c r="K91" i="8"/>
  <c r="I91" i="8"/>
  <c r="AK91" i="8" s="1"/>
  <c r="AK23" i="8" s="1"/>
  <c r="H91" i="8"/>
  <c r="AJ91" i="8" s="1"/>
  <c r="E91" i="8"/>
  <c r="AG91" i="8" s="1"/>
  <c r="D91" i="8"/>
  <c r="AK90" i="8"/>
  <c r="AJ90" i="8"/>
  <c r="AG90" i="8"/>
  <c r="AK89" i="8"/>
  <c r="AJ89" i="8"/>
  <c r="AG89" i="8"/>
  <c r="AK88" i="8"/>
  <c r="AF88" i="8"/>
  <c r="AD88" i="8"/>
  <c r="AC88" i="8"/>
  <c r="Z88" i="8"/>
  <c r="Y88" i="8"/>
  <c r="W88" i="8"/>
  <c r="V88" i="8"/>
  <c r="S88" i="8"/>
  <c r="R88" i="8"/>
  <c r="P88" i="8"/>
  <c r="O88" i="8"/>
  <c r="L88" i="8"/>
  <c r="K88" i="8"/>
  <c r="I88" i="8"/>
  <c r="H88" i="8"/>
  <c r="AJ88" i="8" s="1"/>
  <c r="E88" i="8"/>
  <c r="AG88" i="8" s="1"/>
  <c r="D88" i="8"/>
  <c r="AK87" i="8"/>
  <c r="AJ87" i="8"/>
  <c r="AG87" i="8"/>
  <c r="AK86" i="8"/>
  <c r="AJ86" i="8"/>
  <c r="AG86" i="8"/>
  <c r="AK85" i="8"/>
  <c r="AJ85" i="8"/>
  <c r="AG85" i="8"/>
  <c r="AF84" i="8"/>
  <c r="AD84" i="8"/>
  <c r="AC84" i="8"/>
  <c r="AC78" i="8" s="1"/>
  <c r="Z84" i="8"/>
  <c r="Y84" i="8"/>
  <c r="Y78" i="8" s="1"/>
  <c r="Y50" i="8" s="1"/>
  <c r="W84" i="8"/>
  <c r="V84" i="8"/>
  <c r="V78" i="8" s="1"/>
  <c r="S84" i="8"/>
  <c r="S78" i="8" s="1"/>
  <c r="R84" i="8"/>
  <c r="P84" i="8"/>
  <c r="O84" i="8"/>
  <c r="O78" i="8" s="1"/>
  <c r="L84" i="8"/>
  <c r="K84" i="8"/>
  <c r="I84" i="8"/>
  <c r="AK84" i="8" s="1"/>
  <c r="H84" i="8"/>
  <c r="H78" i="8" s="1"/>
  <c r="AJ78" i="8" s="1"/>
  <c r="E84" i="8"/>
  <c r="E78" i="8" s="1"/>
  <c r="D84" i="8"/>
  <c r="AK83" i="8"/>
  <c r="AJ83" i="8"/>
  <c r="AG83" i="8"/>
  <c r="AK82" i="8"/>
  <c r="AJ82" i="8"/>
  <c r="AG82" i="8"/>
  <c r="AK81" i="8"/>
  <c r="AJ81" i="8"/>
  <c r="AG81" i="8"/>
  <c r="AK80" i="8"/>
  <c r="AJ80" i="8"/>
  <c r="AG80" i="8"/>
  <c r="AK79" i="8"/>
  <c r="AJ79" i="8"/>
  <c r="AG79" i="8"/>
  <c r="AF78" i="8"/>
  <c r="AF50" i="8" s="1"/>
  <c r="AD78" i="8"/>
  <c r="Z78" i="8"/>
  <c r="W78" i="8"/>
  <c r="AK78" i="8" s="1"/>
  <c r="R78" i="8"/>
  <c r="R50" i="8" s="1"/>
  <c r="P78" i="8"/>
  <c r="L78" i="8"/>
  <c r="K78" i="8"/>
  <c r="K50" i="8" s="1"/>
  <c r="I78" i="8"/>
  <c r="D78" i="8"/>
  <c r="D50" i="8" s="1"/>
  <c r="AK77" i="8"/>
  <c r="AJ77" i="8"/>
  <c r="AG77" i="8"/>
  <c r="AK76" i="8"/>
  <c r="AJ76" i="8"/>
  <c r="AG76" i="8"/>
  <c r="AK75" i="8"/>
  <c r="AJ75" i="8"/>
  <c r="AG75" i="8"/>
  <c r="AK74" i="8"/>
  <c r="AJ74" i="8"/>
  <c r="AG74" i="8"/>
  <c r="AK73" i="8"/>
  <c r="AJ73" i="8"/>
  <c r="AG73" i="8"/>
  <c r="AK72" i="8"/>
  <c r="AJ72" i="8"/>
  <c r="AG72" i="8"/>
  <c r="AF71" i="8"/>
  <c r="AD71" i="8"/>
  <c r="AC71" i="8"/>
  <c r="AC70" i="8" s="1"/>
  <c r="Z71" i="8"/>
  <c r="Z70" i="8" s="1"/>
  <c r="Y71" i="8"/>
  <c r="W71" i="8"/>
  <c r="V71" i="8"/>
  <c r="V70" i="8" s="1"/>
  <c r="V50" i="8" s="1"/>
  <c r="V22" i="8" s="1"/>
  <c r="S71" i="8"/>
  <c r="S70" i="8" s="1"/>
  <c r="S50" i="8" s="1"/>
  <c r="S22" i="8" s="1"/>
  <c r="R71" i="8"/>
  <c r="P71" i="8"/>
  <c r="O71" i="8"/>
  <c r="O70" i="8" s="1"/>
  <c r="O50" i="8" s="1"/>
  <c r="O22" i="8" s="1"/>
  <c r="L71" i="8"/>
  <c r="L70" i="8" s="1"/>
  <c r="K71" i="8"/>
  <c r="I71" i="8"/>
  <c r="AK71" i="8" s="1"/>
  <c r="H71" i="8"/>
  <c r="AJ71" i="8" s="1"/>
  <c r="E71" i="8"/>
  <c r="E70" i="8" s="1"/>
  <c r="D71" i="8"/>
  <c r="AF70" i="8"/>
  <c r="AD70" i="8"/>
  <c r="Y70" i="8"/>
  <c r="W70" i="8"/>
  <c r="R70" i="8"/>
  <c r="P70" i="8"/>
  <c r="K70" i="8"/>
  <c r="I70" i="8"/>
  <c r="AK70" i="8" s="1"/>
  <c r="D70" i="8"/>
  <c r="AK69" i="8"/>
  <c r="AJ69" i="8"/>
  <c r="AG69" i="8"/>
  <c r="AK68" i="8"/>
  <c r="AJ68" i="8"/>
  <c r="AG68" i="8"/>
  <c r="AK67" i="8"/>
  <c r="AJ67" i="8"/>
  <c r="AG67" i="8"/>
  <c r="AK66" i="8"/>
  <c r="AJ66" i="8"/>
  <c r="AG66" i="8"/>
  <c r="AK65" i="8"/>
  <c r="AJ65" i="8"/>
  <c r="AG65" i="8"/>
  <c r="AK64" i="8"/>
  <c r="AJ64" i="8"/>
  <c r="AG64" i="8"/>
  <c r="AK63" i="8"/>
  <c r="AJ63" i="8"/>
  <c r="AG63" i="8"/>
  <c r="AK62" i="8"/>
  <c r="AJ62" i="8"/>
  <c r="AG62" i="8"/>
  <c r="AK61" i="8"/>
  <c r="AJ61" i="8"/>
  <c r="AH61" i="8"/>
  <c r="Z61" i="8"/>
  <c r="AK60" i="8"/>
  <c r="AJ60" i="8"/>
  <c r="AG60" i="8"/>
  <c r="AK59" i="8"/>
  <c r="AJ59" i="8"/>
  <c r="AG59" i="8"/>
  <c r="AK58" i="8"/>
  <c r="AJ58" i="8"/>
  <c r="AG58" i="8"/>
  <c r="AK57" i="8"/>
  <c r="AJ57" i="8"/>
  <c r="AG57" i="8"/>
  <c r="AK56" i="8"/>
  <c r="AJ56" i="8"/>
  <c r="AG56" i="8"/>
  <c r="AK55" i="8"/>
  <c r="AJ55" i="8"/>
  <c r="AG55" i="8"/>
  <c r="E55" i="8"/>
  <c r="AK54" i="8"/>
  <c r="AJ54" i="8"/>
  <c r="AG54" i="8"/>
  <c r="E54" i="8"/>
  <c r="AK53" i="8"/>
  <c r="AJ53" i="8"/>
  <c r="AJ52" i="8"/>
  <c r="AF52" i="8"/>
  <c r="AD52" i="8"/>
  <c r="AC52" i="8"/>
  <c r="AC51" i="8" s="1"/>
  <c r="AC50" i="8" s="1"/>
  <c r="AC22" i="8" s="1"/>
  <c r="Y52" i="8"/>
  <c r="W52" i="8"/>
  <c r="V52" i="8"/>
  <c r="S52" i="8"/>
  <c r="R52" i="8"/>
  <c r="P52" i="8"/>
  <c r="O52" i="8"/>
  <c r="K52" i="8"/>
  <c r="I52" i="8"/>
  <c r="AK52" i="8" s="1"/>
  <c r="H52" i="8"/>
  <c r="E52" i="8"/>
  <c r="D52" i="8"/>
  <c r="AF51" i="8"/>
  <c r="AD51" i="8"/>
  <c r="Y51" i="8"/>
  <c r="W51" i="8"/>
  <c r="V51" i="8"/>
  <c r="S51" i="8"/>
  <c r="R51" i="8"/>
  <c r="P51" i="8"/>
  <c r="P50" i="8" s="1"/>
  <c r="P22" i="8" s="1"/>
  <c r="P20" i="8" s="1"/>
  <c r="O51" i="8"/>
  <c r="K51" i="8"/>
  <c r="I51" i="8"/>
  <c r="I50" i="8" s="1"/>
  <c r="I22" i="8" s="1"/>
  <c r="H51" i="8"/>
  <c r="E51" i="8"/>
  <c r="D51" i="8"/>
  <c r="AD50" i="8"/>
  <c r="AD22" i="8" s="1"/>
  <c r="AD20" i="8" s="1"/>
  <c r="AK49" i="8"/>
  <c r="AJ49" i="8"/>
  <c r="AG49" i="8"/>
  <c r="AK48" i="8"/>
  <c r="AJ48" i="8"/>
  <c r="AG48" i="8"/>
  <c r="AF47" i="8"/>
  <c r="AD47" i="8"/>
  <c r="AC47" i="8"/>
  <c r="Z47" i="8"/>
  <c r="Y47" i="8"/>
  <c r="W47" i="8"/>
  <c r="V47" i="8"/>
  <c r="S47" i="8"/>
  <c r="R47" i="8"/>
  <c r="P47" i="8"/>
  <c r="O47" i="8"/>
  <c r="L47" i="8"/>
  <c r="K47" i="8"/>
  <c r="I47" i="8"/>
  <c r="AK47" i="8" s="1"/>
  <c r="H47" i="8"/>
  <c r="AJ47" i="8" s="1"/>
  <c r="E47" i="8"/>
  <c r="AG47" i="8" s="1"/>
  <c r="D47" i="8"/>
  <c r="AK46" i="8"/>
  <c r="AJ46" i="8"/>
  <c r="AG46" i="8"/>
  <c r="AK45" i="8"/>
  <c r="AJ45" i="8"/>
  <c r="AG45" i="8"/>
  <c r="AK44" i="8"/>
  <c r="AJ44" i="8"/>
  <c r="AG44" i="8"/>
  <c r="AF43" i="8"/>
  <c r="AF38" i="8" s="1"/>
  <c r="AD43" i="8"/>
  <c r="AC43" i="8"/>
  <c r="Z43" i="8"/>
  <c r="Y43" i="8"/>
  <c r="Y38" i="8" s="1"/>
  <c r="W43" i="8"/>
  <c r="V43" i="8"/>
  <c r="S43" i="8"/>
  <c r="R43" i="8"/>
  <c r="R38" i="8" s="1"/>
  <c r="P43" i="8"/>
  <c r="O43" i="8"/>
  <c r="L43" i="8"/>
  <c r="K43" i="8"/>
  <c r="K38" i="8" s="1"/>
  <c r="I43" i="8"/>
  <c r="AK43" i="8" s="1"/>
  <c r="H43" i="8"/>
  <c r="AJ43" i="8" s="1"/>
  <c r="E43" i="8"/>
  <c r="AG43" i="8" s="1"/>
  <c r="D43" i="8"/>
  <c r="D38" i="8" s="1"/>
  <c r="AK42" i="8"/>
  <c r="AJ42" i="8"/>
  <c r="AG42" i="8"/>
  <c r="AK41" i="8"/>
  <c r="AJ41" i="8"/>
  <c r="AG41" i="8"/>
  <c r="AK40" i="8"/>
  <c r="AJ40" i="8"/>
  <c r="AG40" i="8"/>
  <c r="AF39" i="8"/>
  <c r="AD39" i="8"/>
  <c r="AC39" i="8"/>
  <c r="AC38" i="8" s="1"/>
  <c r="Z39" i="8"/>
  <c r="Z38" i="8" s="1"/>
  <c r="Y39" i="8"/>
  <c r="W39" i="8"/>
  <c r="V39" i="8"/>
  <c r="S39" i="8"/>
  <c r="S38" i="8" s="1"/>
  <c r="R39" i="8"/>
  <c r="P39" i="8"/>
  <c r="O39" i="8"/>
  <c r="L39" i="8"/>
  <c r="K39" i="8"/>
  <c r="I39" i="8"/>
  <c r="AK39" i="8" s="1"/>
  <c r="H39" i="8"/>
  <c r="AJ39" i="8" s="1"/>
  <c r="E39" i="8"/>
  <c r="AG39" i="8" s="1"/>
  <c r="D39" i="8"/>
  <c r="AD38" i="8"/>
  <c r="W38" i="8"/>
  <c r="V38" i="8"/>
  <c r="P38" i="8"/>
  <c r="O38" i="8"/>
  <c r="L38" i="8"/>
  <c r="I38" i="8"/>
  <c r="H38" i="8"/>
  <c r="E38" i="8"/>
  <c r="AK37" i="8"/>
  <c r="AJ37" i="8"/>
  <c r="AG37" i="8"/>
  <c r="AK36" i="8"/>
  <c r="AJ36" i="8"/>
  <c r="AG36" i="8"/>
  <c r="AK35" i="8"/>
  <c r="AF35" i="8"/>
  <c r="AD35" i="8"/>
  <c r="AC35" i="8"/>
  <c r="Z35" i="8"/>
  <c r="Y35" i="8"/>
  <c r="W35" i="8"/>
  <c r="V35" i="8"/>
  <c r="S35" i="8"/>
  <c r="R35" i="8"/>
  <c r="P35" i="8"/>
  <c r="O35" i="8"/>
  <c r="L35" i="8"/>
  <c r="K35" i="8"/>
  <c r="I35" i="8"/>
  <c r="H35" i="8"/>
  <c r="AJ35" i="8" s="1"/>
  <c r="E35" i="8"/>
  <c r="AG35" i="8" s="1"/>
  <c r="D35" i="8"/>
  <c r="AK34" i="8"/>
  <c r="AJ34" i="8"/>
  <c r="AG34" i="8"/>
  <c r="AK33" i="8"/>
  <c r="AJ33" i="8"/>
  <c r="AG33" i="8"/>
  <c r="AK32" i="8"/>
  <c r="AJ32" i="8"/>
  <c r="AG32" i="8"/>
  <c r="E32" i="8"/>
  <c r="AK31" i="8"/>
  <c r="AJ31" i="8"/>
  <c r="AG31" i="8"/>
  <c r="E31" i="8"/>
  <c r="AK30" i="8"/>
  <c r="AJ30" i="8"/>
  <c r="AG30" i="8"/>
  <c r="AF29" i="8"/>
  <c r="AD29" i="8"/>
  <c r="AC29" i="8"/>
  <c r="AC28" i="8" s="1"/>
  <c r="Z29" i="8"/>
  <c r="Z28" i="8" s="1"/>
  <c r="Z27" i="8" s="1"/>
  <c r="Y29" i="8"/>
  <c r="Y28" i="8" s="1"/>
  <c r="Y27" i="8" s="1"/>
  <c r="W29" i="8"/>
  <c r="V29" i="8"/>
  <c r="V28" i="8" s="1"/>
  <c r="S29" i="8"/>
  <c r="S28" i="8" s="1"/>
  <c r="S27" i="8" s="1"/>
  <c r="R29" i="8"/>
  <c r="P29" i="8"/>
  <c r="O29" i="8"/>
  <c r="O28" i="8" s="1"/>
  <c r="L29" i="8"/>
  <c r="L28" i="8" s="1"/>
  <c r="L27" i="8" s="1"/>
  <c r="K29" i="8"/>
  <c r="K28" i="8" s="1"/>
  <c r="K27" i="8" s="1"/>
  <c r="K21" i="8" s="1"/>
  <c r="I29" i="8"/>
  <c r="AK29" i="8" s="1"/>
  <c r="H29" i="8"/>
  <c r="AJ29" i="8" s="1"/>
  <c r="E29" i="8"/>
  <c r="E28" i="8" s="1"/>
  <c r="D29" i="8"/>
  <c r="AF28" i="8"/>
  <c r="AF27" i="8" s="1"/>
  <c r="AF21" i="8" s="1"/>
  <c r="AF20" i="8" s="1"/>
  <c r="AD28" i="8"/>
  <c r="W28" i="8"/>
  <c r="R28" i="8"/>
  <c r="R27" i="8" s="1"/>
  <c r="R21" i="8" s="1"/>
  <c r="P28" i="8"/>
  <c r="I28" i="8"/>
  <c r="AK28" i="8" s="1"/>
  <c r="D28" i="8"/>
  <c r="D27" i="8" s="1"/>
  <c r="AD27" i="8"/>
  <c r="AC27" i="8"/>
  <c r="AC21" i="8" s="1"/>
  <c r="AC20" i="8" s="1"/>
  <c r="W27" i="8"/>
  <c r="V27" i="8"/>
  <c r="V21" i="8" s="1"/>
  <c r="P27" i="8"/>
  <c r="O27" i="8"/>
  <c r="O21" i="8" s="1"/>
  <c r="O20" i="8" s="1"/>
  <c r="I27" i="8"/>
  <c r="AK27" i="8" s="1"/>
  <c r="AK21" i="8" s="1"/>
  <c r="AC26" i="8"/>
  <c r="Z26" i="8"/>
  <c r="Y26" i="8"/>
  <c r="V26" i="8"/>
  <c r="S26" i="8"/>
  <c r="R26" i="8"/>
  <c r="O26" i="8"/>
  <c r="K26" i="8"/>
  <c r="H26" i="8"/>
  <c r="D26" i="8"/>
  <c r="AJ25" i="8"/>
  <c r="AG25" i="8"/>
  <c r="AF25" i="8"/>
  <c r="AD25" i="8"/>
  <c r="AC25" i="8"/>
  <c r="Z25" i="8"/>
  <c r="Y25" i="8"/>
  <c r="W25" i="8"/>
  <c r="V25" i="8"/>
  <c r="S25" i="8"/>
  <c r="R25" i="8"/>
  <c r="P25" i="8"/>
  <c r="O25" i="8"/>
  <c r="L25" i="8"/>
  <c r="K25" i="8"/>
  <c r="I25" i="8"/>
  <c r="H25" i="8"/>
  <c r="E25" i="8"/>
  <c r="D25" i="8"/>
  <c r="AJ24" i="8"/>
  <c r="AG24" i="8"/>
  <c r="AF24" i="8"/>
  <c r="AC24" i="8"/>
  <c r="Z24" i="8"/>
  <c r="Y24" i="8"/>
  <c r="V24" i="8"/>
  <c r="S24" i="8"/>
  <c r="R24" i="8"/>
  <c r="O24" i="8"/>
  <c r="L24" i="8"/>
  <c r="K24" i="8"/>
  <c r="H24" i="8"/>
  <c r="E24" i="8"/>
  <c r="D24" i="8"/>
  <c r="AJ23" i="8"/>
  <c r="AG23" i="8"/>
  <c r="AF23" i="8"/>
  <c r="AD23" i="8"/>
  <c r="AC23" i="8"/>
  <c r="Z23" i="8"/>
  <c r="Y23" i="8"/>
  <c r="W23" i="8"/>
  <c r="V23" i="8"/>
  <c r="S23" i="8"/>
  <c r="R23" i="8"/>
  <c r="P23" i="8"/>
  <c r="O23" i="8"/>
  <c r="L23" i="8"/>
  <c r="K23" i="8"/>
  <c r="I23" i="8"/>
  <c r="H23" i="8"/>
  <c r="E23" i="8"/>
  <c r="D23" i="8"/>
  <c r="AF22" i="8"/>
  <c r="Y22" i="8"/>
  <c r="R22" i="8"/>
  <c r="K22" i="8"/>
  <c r="D22" i="8"/>
  <c r="AD21" i="8"/>
  <c r="Z21" i="8"/>
  <c r="Y21" i="8"/>
  <c r="Y20" i="8" s="1"/>
  <c r="W21" i="8"/>
  <c r="S21" i="8"/>
  <c r="P21" i="8"/>
  <c r="L21" i="8"/>
  <c r="I21" i="8"/>
  <c r="D21" i="8"/>
  <c r="K20" i="8"/>
  <c r="AK109" i="7"/>
  <c r="AJ109" i="7"/>
  <c r="AG109" i="7"/>
  <c r="AK108" i="7"/>
  <c r="AJ108" i="7"/>
  <c r="AG108" i="7"/>
  <c r="AK107" i="7"/>
  <c r="AJ107" i="7"/>
  <c r="AG107" i="7"/>
  <c r="AK106" i="7"/>
  <c r="AJ106" i="7"/>
  <c r="AG106" i="7"/>
  <c r="AK105" i="7"/>
  <c r="AJ105" i="7"/>
  <c r="AJ104" i="7" s="1"/>
  <c r="AJ26" i="7" s="1"/>
  <c r="AG105" i="7"/>
  <c r="AG104" i="7" s="1"/>
  <c r="AG26" i="7" s="1"/>
  <c r="AK104" i="7"/>
  <c r="AF104" i="7"/>
  <c r="AF26" i="7" s="1"/>
  <c r="AD104" i="7"/>
  <c r="AD26" i="7" s="1"/>
  <c r="AC104" i="7"/>
  <c r="Z104" i="7"/>
  <c r="Y104" i="7"/>
  <c r="W104" i="7"/>
  <c r="W26" i="7" s="1"/>
  <c r="V104" i="7"/>
  <c r="S104" i="7"/>
  <c r="R104" i="7"/>
  <c r="P104" i="7"/>
  <c r="P26" i="7" s="1"/>
  <c r="O104" i="7"/>
  <c r="L104" i="7"/>
  <c r="K104" i="7"/>
  <c r="I104" i="7"/>
  <c r="I26" i="7" s="1"/>
  <c r="H104" i="7"/>
  <c r="E104" i="7"/>
  <c r="D104" i="7"/>
  <c r="D26" i="7" s="1"/>
  <c r="AK103" i="7"/>
  <c r="AK25" i="7" s="1"/>
  <c r="AJ103" i="7"/>
  <c r="AG103" i="7"/>
  <c r="AK102" i="7"/>
  <c r="AJ102" i="7"/>
  <c r="Z102" i="7"/>
  <c r="AG102" i="7" s="1"/>
  <c r="AK101" i="7"/>
  <c r="AJ101" i="7"/>
  <c r="AG101" i="7"/>
  <c r="AK100" i="7"/>
  <c r="AJ100" i="7"/>
  <c r="AG100" i="7"/>
  <c r="Z100" i="7"/>
  <c r="AK99" i="7"/>
  <c r="AJ99" i="7"/>
  <c r="AG99" i="7"/>
  <c r="AK98" i="7"/>
  <c r="AJ98" i="7"/>
  <c r="AG98" i="7"/>
  <c r="AK97" i="7"/>
  <c r="AJ97" i="7"/>
  <c r="AG97" i="7"/>
  <c r="AK96" i="7"/>
  <c r="AJ96" i="7"/>
  <c r="S96" i="7"/>
  <c r="AG96" i="7" s="1"/>
  <c r="AK95" i="7"/>
  <c r="AJ95" i="7"/>
  <c r="S95" i="7"/>
  <c r="AG95" i="7" s="1"/>
  <c r="AK94" i="7"/>
  <c r="AJ94" i="7"/>
  <c r="AG94" i="7"/>
  <c r="AF93" i="7"/>
  <c r="AD93" i="7"/>
  <c r="AC93" i="7"/>
  <c r="AC24" i="7" s="1"/>
  <c r="Z93" i="7"/>
  <c r="Z24" i="7" s="1"/>
  <c r="Y93" i="7"/>
  <c r="W93" i="7"/>
  <c r="V93" i="7"/>
  <c r="V24" i="7" s="1"/>
  <c r="S93" i="7"/>
  <c r="S24" i="7" s="1"/>
  <c r="R93" i="7"/>
  <c r="P93" i="7"/>
  <c r="O93" i="7"/>
  <c r="O24" i="7" s="1"/>
  <c r="L93" i="7"/>
  <c r="L24" i="7" s="1"/>
  <c r="K93" i="7"/>
  <c r="I93" i="7"/>
  <c r="AK93" i="7" s="1"/>
  <c r="H93" i="7"/>
  <c r="H24" i="7" s="1"/>
  <c r="E93" i="7"/>
  <c r="E24" i="7" s="1"/>
  <c r="D93" i="7"/>
  <c r="AK92" i="7"/>
  <c r="AJ92" i="7"/>
  <c r="AG92" i="7"/>
  <c r="AK91" i="7"/>
  <c r="AJ91" i="7"/>
  <c r="AG91" i="7"/>
  <c r="AK90" i="7"/>
  <c r="AF90" i="7"/>
  <c r="AD90" i="7"/>
  <c r="AC90" i="7"/>
  <c r="Z90" i="7"/>
  <c r="Y90" i="7"/>
  <c r="W90" i="7"/>
  <c r="V90" i="7"/>
  <c r="S90" i="7"/>
  <c r="R90" i="7"/>
  <c r="P90" i="7"/>
  <c r="O90" i="7"/>
  <c r="L90" i="7"/>
  <c r="K90" i="7"/>
  <c r="I90" i="7"/>
  <c r="H90" i="7"/>
  <c r="AJ90" i="7" s="1"/>
  <c r="AJ23" i="7" s="1"/>
  <c r="E90" i="7"/>
  <c r="AG90" i="7" s="1"/>
  <c r="AG23" i="7" s="1"/>
  <c r="D90" i="7"/>
  <c r="AK89" i="7"/>
  <c r="AJ89" i="7"/>
  <c r="AG89" i="7"/>
  <c r="AK88" i="7"/>
  <c r="AJ88" i="7"/>
  <c r="AG88" i="7"/>
  <c r="AF87" i="7"/>
  <c r="AD87" i="7"/>
  <c r="AC87" i="7"/>
  <c r="Z87" i="7"/>
  <c r="Y87" i="7"/>
  <c r="W87" i="7"/>
  <c r="V87" i="7"/>
  <c r="S87" i="7"/>
  <c r="R87" i="7"/>
  <c r="P87" i="7"/>
  <c r="O87" i="7"/>
  <c r="L87" i="7"/>
  <c r="K87" i="7"/>
  <c r="I87" i="7"/>
  <c r="AK87" i="7" s="1"/>
  <c r="H87" i="7"/>
  <c r="AJ87" i="7" s="1"/>
  <c r="E87" i="7"/>
  <c r="AG87" i="7" s="1"/>
  <c r="D87" i="7"/>
  <c r="AK86" i="7"/>
  <c r="AJ86" i="7"/>
  <c r="AG86" i="7"/>
  <c r="AK85" i="7"/>
  <c r="AJ85" i="7"/>
  <c r="AG85" i="7"/>
  <c r="AK84" i="7"/>
  <c r="AJ84" i="7"/>
  <c r="AG84" i="7"/>
  <c r="AF83" i="7"/>
  <c r="AF77" i="7" s="1"/>
  <c r="AD83" i="7"/>
  <c r="AD77" i="7" s="1"/>
  <c r="AD50" i="7" s="1"/>
  <c r="AD22" i="7" s="1"/>
  <c r="AD20" i="7" s="1"/>
  <c r="AC83" i="7"/>
  <c r="AC77" i="7" s="1"/>
  <c r="AC50" i="7" s="1"/>
  <c r="AC22" i="7" s="1"/>
  <c r="AC20" i="7" s="1"/>
  <c r="Z83" i="7"/>
  <c r="Y83" i="7"/>
  <c r="Y77" i="7" s="1"/>
  <c r="W83" i="7"/>
  <c r="W77" i="7" s="1"/>
  <c r="V83" i="7"/>
  <c r="V77" i="7" s="1"/>
  <c r="S83" i="7"/>
  <c r="R83" i="7"/>
  <c r="R77" i="7" s="1"/>
  <c r="P83" i="7"/>
  <c r="P77" i="7" s="1"/>
  <c r="O83" i="7"/>
  <c r="O77" i="7" s="1"/>
  <c r="L83" i="7"/>
  <c r="K83" i="7"/>
  <c r="K77" i="7" s="1"/>
  <c r="I83" i="7"/>
  <c r="H83" i="7"/>
  <c r="E83" i="7"/>
  <c r="AG83" i="7" s="1"/>
  <c r="D83" i="7"/>
  <c r="D77" i="7" s="1"/>
  <c r="AK82" i="7"/>
  <c r="AJ82" i="7"/>
  <c r="AG82" i="7"/>
  <c r="AK81" i="7"/>
  <c r="AJ81" i="7"/>
  <c r="AG81" i="7"/>
  <c r="AK80" i="7"/>
  <c r="AJ80" i="7"/>
  <c r="AG80" i="7"/>
  <c r="AK79" i="7"/>
  <c r="AJ79" i="7"/>
  <c r="AG79" i="7"/>
  <c r="AK78" i="7"/>
  <c r="AJ78" i="7"/>
  <c r="AG78" i="7"/>
  <c r="Z77" i="7"/>
  <c r="S77" i="7"/>
  <c r="L77" i="7"/>
  <c r="E77" i="7"/>
  <c r="AG77" i="7" s="1"/>
  <c r="AK76" i="7"/>
  <c r="AJ76" i="7"/>
  <c r="AG76" i="7"/>
  <c r="AK75" i="7"/>
  <c r="AJ75" i="7"/>
  <c r="AG75" i="7"/>
  <c r="AK74" i="7"/>
  <c r="AJ74" i="7"/>
  <c r="AG74" i="7"/>
  <c r="AK73" i="7"/>
  <c r="AJ73" i="7"/>
  <c r="AG73" i="7"/>
  <c r="AK72" i="7"/>
  <c r="AJ72" i="7"/>
  <c r="AG72" i="7"/>
  <c r="AF71" i="7"/>
  <c r="AF70" i="7" s="1"/>
  <c r="AF50" i="7" s="1"/>
  <c r="AF22" i="7" s="1"/>
  <c r="AD71" i="7"/>
  <c r="AC71" i="7"/>
  <c r="Z71" i="7"/>
  <c r="Z70" i="7" s="1"/>
  <c r="Y71" i="7"/>
  <c r="Y70" i="7" s="1"/>
  <c r="Y50" i="7" s="1"/>
  <c r="W71" i="7"/>
  <c r="V71" i="7"/>
  <c r="S71" i="7"/>
  <c r="S70" i="7" s="1"/>
  <c r="S50" i="7" s="1"/>
  <c r="S22" i="7" s="1"/>
  <c r="S20" i="7" s="1"/>
  <c r="R71" i="7"/>
  <c r="R70" i="7" s="1"/>
  <c r="R50" i="7" s="1"/>
  <c r="R22" i="7" s="1"/>
  <c r="P71" i="7"/>
  <c r="O71" i="7"/>
  <c r="L71" i="7"/>
  <c r="L70" i="7" s="1"/>
  <c r="K71" i="7"/>
  <c r="K70" i="7" s="1"/>
  <c r="K50" i="7" s="1"/>
  <c r="I71" i="7"/>
  <c r="AK71" i="7" s="1"/>
  <c r="H71" i="7"/>
  <c r="AJ71" i="7" s="1"/>
  <c r="E71" i="7"/>
  <c r="E70" i="7" s="1"/>
  <c r="D71" i="7"/>
  <c r="D70" i="7" s="1"/>
  <c r="D50" i="7" s="1"/>
  <c r="D22" i="7" s="1"/>
  <c r="AD70" i="7"/>
  <c r="AC70" i="7"/>
  <c r="W70" i="7"/>
  <c r="V70" i="7"/>
  <c r="P70" i="7"/>
  <c r="O70" i="7"/>
  <c r="I70" i="7"/>
  <c r="AK70" i="7" s="1"/>
  <c r="H70" i="7"/>
  <c r="AJ70" i="7" s="1"/>
  <c r="AK69" i="7"/>
  <c r="AJ69" i="7"/>
  <c r="AG69" i="7"/>
  <c r="AK68" i="7"/>
  <c r="AJ68" i="7"/>
  <c r="Z68" i="7"/>
  <c r="AG68" i="7" s="1"/>
  <c r="AK67" i="7"/>
  <c r="AJ67" i="7"/>
  <c r="AG67" i="7"/>
  <c r="AK66" i="7"/>
  <c r="AJ66" i="7"/>
  <c r="AG66" i="7"/>
  <c r="AK65" i="7"/>
  <c r="AJ65" i="7"/>
  <c r="AG65" i="7"/>
  <c r="AK64" i="7"/>
  <c r="AJ64" i="7"/>
  <c r="AG64" i="7"/>
  <c r="AK63" i="7"/>
  <c r="AJ63" i="7"/>
  <c r="AG63" i="7"/>
  <c r="AK62" i="7"/>
  <c r="AJ62" i="7"/>
  <c r="AG62" i="7"/>
  <c r="AK61" i="7"/>
  <c r="AJ61" i="7"/>
  <c r="AG61" i="7"/>
  <c r="Z61" i="7"/>
  <c r="AK60" i="7"/>
  <c r="AJ60" i="7"/>
  <c r="AG60" i="7"/>
  <c r="Z60" i="7"/>
  <c r="AK59" i="7"/>
  <c r="AJ59" i="7"/>
  <c r="AG59" i="7"/>
  <c r="Z59" i="7"/>
  <c r="AK58" i="7"/>
  <c r="AJ58" i="7"/>
  <c r="AG58" i="7"/>
  <c r="AK57" i="7"/>
  <c r="AJ57" i="7"/>
  <c r="AG57" i="7"/>
  <c r="Z57" i="7"/>
  <c r="AK56" i="7"/>
  <c r="AJ56" i="7"/>
  <c r="AG56" i="7"/>
  <c r="Z56" i="7"/>
  <c r="AK55" i="7"/>
  <c r="AJ55" i="7"/>
  <c r="AG55" i="7"/>
  <c r="AK54" i="7"/>
  <c r="AJ54" i="7"/>
  <c r="AG54" i="7"/>
  <c r="AK53" i="7"/>
  <c r="AJ53" i="7"/>
  <c r="L53" i="7"/>
  <c r="AG53" i="7" s="1"/>
  <c r="AJ52" i="7"/>
  <c r="AF52" i="7"/>
  <c r="AD52" i="7"/>
  <c r="AC52" i="7"/>
  <c r="Y52" i="7"/>
  <c r="W52" i="7"/>
  <c r="W51" i="7" s="1"/>
  <c r="V52" i="7"/>
  <c r="S52" i="7"/>
  <c r="R52" i="7"/>
  <c r="P52" i="7"/>
  <c r="P51" i="7" s="1"/>
  <c r="O52" i="7"/>
  <c r="K52" i="7"/>
  <c r="I52" i="7"/>
  <c r="H52" i="7"/>
  <c r="H51" i="7" s="1"/>
  <c r="E52" i="7"/>
  <c r="D52" i="7"/>
  <c r="AF51" i="7"/>
  <c r="AD51" i="7"/>
  <c r="AC51" i="7"/>
  <c r="Y51" i="7"/>
  <c r="V51" i="7"/>
  <c r="S51" i="7"/>
  <c r="R51" i="7"/>
  <c r="O51" i="7"/>
  <c r="O50" i="7" s="1"/>
  <c r="O22" i="7" s="1"/>
  <c r="O20" i="7" s="1"/>
  <c r="K51" i="7"/>
  <c r="E51" i="7"/>
  <c r="D51" i="7"/>
  <c r="AK49" i="7"/>
  <c r="AJ49" i="7"/>
  <c r="AG49" i="7"/>
  <c r="AK48" i="7"/>
  <c r="AJ48" i="7"/>
  <c r="AG48" i="7"/>
  <c r="AF47" i="7"/>
  <c r="AD47" i="7"/>
  <c r="AC47" i="7"/>
  <c r="Z47" i="7"/>
  <c r="Y47" i="7"/>
  <c r="W47" i="7"/>
  <c r="V47" i="7"/>
  <c r="S47" i="7"/>
  <c r="R47" i="7"/>
  <c r="P47" i="7"/>
  <c r="O47" i="7"/>
  <c r="L47" i="7"/>
  <c r="K47" i="7"/>
  <c r="I47" i="7"/>
  <c r="AK47" i="7" s="1"/>
  <c r="H47" i="7"/>
  <c r="AJ47" i="7" s="1"/>
  <c r="E47" i="7"/>
  <c r="AG47" i="7" s="1"/>
  <c r="D47" i="7"/>
  <c r="AK46" i="7"/>
  <c r="AJ46" i="7"/>
  <c r="AG46" i="7"/>
  <c r="AK45" i="7"/>
  <c r="AJ45" i="7"/>
  <c r="AG45" i="7"/>
  <c r="AK44" i="7"/>
  <c r="AJ44" i="7"/>
  <c r="AG44" i="7"/>
  <c r="AJ43" i="7"/>
  <c r="AF43" i="7"/>
  <c r="AD43" i="7"/>
  <c r="AC43" i="7"/>
  <c r="Z43" i="7"/>
  <c r="Z38" i="7" s="1"/>
  <c r="Y43" i="7"/>
  <c r="W43" i="7"/>
  <c r="V43" i="7"/>
  <c r="S43" i="7"/>
  <c r="S38" i="7" s="1"/>
  <c r="R43" i="7"/>
  <c r="P43" i="7"/>
  <c r="O43" i="7"/>
  <c r="L43" i="7"/>
  <c r="L38" i="7" s="1"/>
  <c r="K43" i="7"/>
  <c r="I43" i="7"/>
  <c r="AK43" i="7" s="1"/>
  <c r="H43" i="7"/>
  <c r="E43" i="7"/>
  <c r="E38" i="7" s="1"/>
  <c r="AG38" i="7" s="1"/>
  <c r="D43" i="7"/>
  <c r="AK42" i="7"/>
  <c r="AJ42" i="7"/>
  <c r="AG42" i="7"/>
  <c r="AK41" i="7"/>
  <c r="AJ41" i="7"/>
  <c r="AG41" i="7"/>
  <c r="AK40" i="7"/>
  <c r="AJ40" i="7"/>
  <c r="AG40" i="7"/>
  <c r="AF39" i="7"/>
  <c r="AD39" i="7"/>
  <c r="AD38" i="7" s="1"/>
  <c r="AC39" i="7"/>
  <c r="Z39" i="7"/>
  <c r="Y39" i="7"/>
  <c r="W39" i="7"/>
  <c r="W38" i="7" s="1"/>
  <c r="V39" i="7"/>
  <c r="V38" i="7" s="1"/>
  <c r="S39" i="7"/>
  <c r="R39" i="7"/>
  <c r="P39" i="7"/>
  <c r="P38" i="7" s="1"/>
  <c r="O39" i="7"/>
  <c r="O38" i="7" s="1"/>
  <c r="L39" i="7"/>
  <c r="K39" i="7"/>
  <c r="I39" i="7"/>
  <c r="AK39" i="7" s="1"/>
  <c r="H39" i="7"/>
  <c r="AJ39" i="7" s="1"/>
  <c r="E39" i="7"/>
  <c r="AG39" i="7" s="1"/>
  <c r="D39" i="7"/>
  <c r="AF38" i="7"/>
  <c r="AC38" i="7"/>
  <c r="Y38" i="7"/>
  <c r="R38" i="7"/>
  <c r="K38" i="7"/>
  <c r="I38" i="7"/>
  <c r="AK38" i="7" s="1"/>
  <c r="H38" i="7"/>
  <c r="D38" i="7"/>
  <c r="AK37" i="7"/>
  <c r="AJ37" i="7"/>
  <c r="AG37" i="7"/>
  <c r="AK36" i="7"/>
  <c r="AJ36" i="7"/>
  <c r="AG36" i="7"/>
  <c r="AF35" i="7"/>
  <c r="AD35" i="7"/>
  <c r="AC35" i="7"/>
  <c r="Z35" i="7"/>
  <c r="Y35" i="7"/>
  <c r="W35" i="7"/>
  <c r="V35" i="7"/>
  <c r="S35" i="7"/>
  <c r="R35" i="7"/>
  <c r="P35" i="7"/>
  <c r="O35" i="7"/>
  <c r="L35" i="7"/>
  <c r="K35" i="7"/>
  <c r="I35" i="7"/>
  <c r="AK35" i="7" s="1"/>
  <c r="H35" i="7"/>
  <c r="AJ35" i="7" s="1"/>
  <c r="E35" i="7"/>
  <c r="AG35" i="7" s="1"/>
  <c r="D35" i="7"/>
  <c r="AK34" i="7"/>
  <c r="AJ34" i="7"/>
  <c r="AG34" i="7"/>
  <c r="AK33" i="7"/>
  <c r="AJ33" i="7"/>
  <c r="AG33" i="7"/>
  <c r="AK32" i="7"/>
  <c r="AJ32" i="7"/>
  <c r="AG32" i="7"/>
  <c r="AK31" i="7"/>
  <c r="AJ31" i="7"/>
  <c r="AG31" i="7"/>
  <c r="AK30" i="7"/>
  <c r="AJ30" i="7"/>
  <c r="AG30" i="7"/>
  <c r="AF29" i="7"/>
  <c r="AD29" i="7"/>
  <c r="AD28" i="7" s="1"/>
  <c r="AD27" i="7" s="1"/>
  <c r="AD21" i="7" s="1"/>
  <c r="AC29" i="7"/>
  <c r="Z29" i="7"/>
  <c r="Y29" i="7"/>
  <c r="W29" i="7"/>
  <c r="W28" i="7" s="1"/>
  <c r="V29" i="7"/>
  <c r="S29" i="7"/>
  <c r="R29" i="7"/>
  <c r="P29" i="7"/>
  <c r="P28" i="7" s="1"/>
  <c r="P27" i="7" s="1"/>
  <c r="P21" i="7" s="1"/>
  <c r="O29" i="7"/>
  <c r="L29" i="7"/>
  <c r="K29" i="7"/>
  <c r="I29" i="7"/>
  <c r="H29" i="7"/>
  <c r="AJ29" i="7" s="1"/>
  <c r="E29" i="7"/>
  <c r="AG29" i="7" s="1"/>
  <c r="D29" i="7"/>
  <c r="AF28" i="7"/>
  <c r="AF27" i="7" s="1"/>
  <c r="AF21" i="7" s="1"/>
  <c r="AF20" i="7" s="1"/>
  <c r="AC28" i="7"/>
  <c r="Z28" i="7"/>
  <c r="Y28" i="7"/>
  <c r="Y27" i="7" s="1"/>
  <c r="Y21" i="7" s="1"/>
  <c r="Y20" i="7" s="1"/>
  <c r="V28" i="7"/>
  <c r="S28" i="7"/>
  <c r="R28" i="7"/>
  <c r="R27" i="7" s="1"/>
  <c r="O28" i="7"/>
  <c r="L28" i="7"/>
  <c r="K28" i="7"/>
  <c r="K27" i="7" s="1"/>
  <c r="H28" i="7"/>
  <c r="AJ28" i="7" s="1"/>
  <c r="E28" i="7"/>
  <c r="AG28" i="7" s="1"/>
  <c r="D28" i="7"/>
  <c r="D27" i="7" s="1"/>
  <c r="D21" i="7" s="1"/>
  <c r="D20" i="7" s="1"/>
  <c r="AC27" i="7"/>
  <c r="Z27" i="7"/>
  <c r="W27" i="7"/>
  <c r="W21" i="7" s="1"/>
  <c r="V27" i="7"/>
  <c r="S27" i="7"/>
  <c r="O27" i="7"/>
  <c r="L27" i="7"/>
  <c r="H27" i="7"/>
  <c r="AJ27" i="7" s="1"/>
  <c r="AJ21" i="7" s="1"/>
  <c r="E27" i="7"/>
  <c r="AG27" i="7" s="1"/>
  <c r="AG21" i="7" s="1"/>
  <c r="AK26" i="7"/>
  <c r="AC26" i="7"/>
  <c r="Z26" i="7"/>
  <c r="Y26" i="7"/>
  <c r="V26" i="7"/>
  <c r="S26" i="7"/>
  <c r="R26" i="7"/>
  <c r="O26" i="7"/>
  <c r="L26" i="7"/>
  <c r="K26" i="7"/>
  <c r="H26" i="7"/>
  <c r="E26" i="7"/>
  <c r="AJ25" i="7"/>
  <c r="AG25" i="7"/>
  <c r="AF25" i="7"/>
  <c r="AD25" i="7"/>
  <c r="AC25" i="7"/>
  <c r="Z25" i="7"/>
  <c r="Y25" i="7"/>
  <c r="W25" i="7"/>
  <c r="V25" i="7"/>
  <c r="S25" i="7"/>
  <c r="R25" i="7"/>
  <c r="P25" i="7"/>
  <c r="O25" i="7"/>
  <c r="L25" i="7"/>
  <c r="K25" i="7"/>
  <c r="I25" i="7"/>
  <c r="H25" i="7"/>
  <c r="E25" i="7"/>
  <c r="D25" i="7"/>
  <c r="AK24" i="7"/>
  <c r="AF24" i="7"/>
  <c r="AD24" i="7"/>
  <c r="Y24" i="7"/>
  <c r="W24" i="7"/>
  <c r="R24" i="7"/>
  <c r="P24" i="7"/>
  <c r="K24" i="7"/>
  <c r="I24" i="7"/>
  <c r="D24" i="7"/>
  <c r="AK23" i="7"/>
  <c r="AF23" i="7"/>
  <c r="AD23" i="7"/>
  <c r="AC23" i="7"/>
  <c r="Z23" i="7"/>
  <c r="Y23" i="7"/>
  <c r="W23" i="7"/>
  <c r="V23" i="7"/>
  <c r="S23" i="7"/>
  <c r="R23" i="7"/>
  <c r="P23" i="7"/>
  <c r="O23" i="7"/>
  <c r="L23" i="7"/>
  <c r="K23" i="7"/>
  <c r="I23" i="7"/>
  <c r="H23" i="7"/>
  <c r="E23" i="7"/>
  <c r="D23" i="7"/>
  <c r="Y22" i="7"/>
  <c r="K22" i="7"/>
  <c r="AC21" i="7"/>
  <c r="Z21" i="7"/>
  <c r="V21" i="7"/>
  <c r="S21" i="7"/>
  <c r="R21" i="7"/>
  <c r="O21" i="7"/>
  <c r="L21" i="7"/>
  <c r="K21" i="7"/>
  <c r="K20" i="7" s="1"/>
  <c r="H21" i="7"/>
  <c r="E21" i="7"/>
  <c r="E116" i="6"/>
  <c r="D116" i="6"/>
  <c r="AI115" i="6"/>
  <c r="D115" i="6"/>
  <c r="AI114" i="6"/>
  <c r="D114" i="6"/>
  <c r="AI113" i="6"/>
  <c r="D113" i="6"/>
  <c r="AP112" i="6"/>
  <c r="AI112" i="6"/>
  <c r="D112" i="6"/>
  <c r="AP111" i="6"/>
  <c r="AI111" i="6"/>
  <c r="D111" i="6"/>
  <c r="AP109" i="6"/>
  <c r="AI109" i="6"/>
  <c r="D109" i="6"/>
  <c r="AP108" i="6"/>
  <c r="AI108" i="6"/>
  <c r="D108" i="6"/>
  <c r="AT107" i="6"/>
  <c r="AS107" i="6"/>
  <c r="AR107" i="6"/>
  <c r="AQ107" i="6"/>
  <c r="AP107" i="6"/>
  <c r="AO107" i="6"/>
  <c r="AN107" i="6"/>
  <c r="AM107" i="6"/>
  <c r="AL107" i="6"/>
  <c r="AK107" i="6"/>
  <c r="AJ107" i="6"/>
  <c r="AI107" i="6"/>
  <c r="AH107" i="6"/>
  <c r="AG107" i="6"/>
  <c r="AF107" i="6"/>
  <c r="AE107" i="6"/>
  <c r="AD107" i="6"/>
  <c r="AC107" i="6"/>
  <c r="AB107" i="6"/>
  <c r="AA107" i="6"/>
  <c r="Z107" i="6"/>
  <c r="Y107" i="6"/>
  <c r="X107" i="6"/>
  <c r="W107" i="6"/>
  <c r="V107" i="6"/>
  <c r="U107" i="6"/>
  <c r="T107" i="6"/>
  <c r="N107" i="6"/>
  <c r="M107" i="6"/>
  <c r="G107" i="6"/>
  <c r="F107" i="6"/>
  <c r="AI106" i="6"/>
  <c r="AT105" i="6"/>
  <c r="AS105" i="6"/>
  <c r="AO105" i="6"/>
  <c r="AM105" i="6"/>
  <c r="AL105" i="6"/>
  <c r="AI105" i="6"/>
  <c r="AI26" i="6" s="1"/>
  <c r="AH105" i="6"/>
  <c r="AF105" i="6"/>
  <c r="AE105" i="6"/>
  <c r="AA105" i="6"/>
  <c r="Y105" i="6"/>
  <c r="X105" i="6"/>
  <c r="U105" i="6"/>
  <c r="U26" i="6" s="1"/>
  <c r="T105" i="6"/>
  <c r="N105" i="6"/>
  <c r="M105" i="6"/>
  <c r="K105" i="6"/>
  <c r="K26" i="6" s="1"/>
  <c r="J105" i="6"/>
  <c r="G105" i="6"/>
  <c r="F105" i="6"/>
  <c r="D104" i="6"/>
  <c r="D103" i="6"/>
  <c r="G102" i="6"/>
  <c r="G94" i="6" s="1"/>
  <c r="G24" i="6" s="1"/>
  <c r="E102" i="6"/>
  <c r="D102" i="6"/>
  <c r="D101" i="6"/>
  <c r="D100" i="6"/>
  <c r="D99" i="6"/>
  <c r="D98" i="6"/>
  <c r="D97" i="6"/>
  <c r="D96" i="6"/>
  <c r="D95" i="6"/>
  <c r="AT94" i="6"/>
  <c r="AS94" i="6"/>
  <c r="AP94" i="6"/>
  <c r="AO94" i="6"/>
  <c r="AM94" i="6"/>
  <c r="AL94" i="6"/>
  <c r="AI94" i="6"/>
  <c r="AH94" i="6"/>
  <c r="AF94" i="6"/>
  <c r="AE94" i="6"/>
  <c r="AB94" i="6"/>
  <c r="AA94" i="6"/>
  <c r="Y94" i="6"/>
  <c r="X94" i="6"/>
  <c r="U94" i="6"/>
  <c r="T94" i="6"/>
  <c r="R94" i="6"/>
  <c r="Q94" i="6"/>
  <c r="N94" i="6"/>
  <c r="M94" i="6"/>
  <c r="K94" i="6"/>
  <c r="J94" i="6"/>
  <c r="F94" i="6"/>
  <c r="D93" i="6"/>
  <c r="D92" i="6"/>
  <c r="AT91" i="6"/>
  <c r="AS91" i="6"/>
  <c r="AP91" i="6"/>
  <c r="AO91" i="6"/>
  <c r="AO23" i="6" s="1"/>
  <c r="AM91" i="6"/>
  <c r="AL91" i="6"/>
  <c r="AI91" i="6"/>
  <c r="AH91" i="6"/>
  <c r="AH23" i="6" s="1"/>
  <c r="AF91" i="6"/>
  <c r="AE91" i="6"/>
  <c r="AB91" i="6"/>
  <c r="AA91" i="6"/>
  <c r="AA23" i="6" s="1"/>
  <c r="Y91" i="6"/>
  <c r="X91" i="6"/>
  <c r="U91" i="6"/>
  <c r="T91" i="6"/>
  <c r="T23" i="6" s="1"/>
  <c r="R91" i="6"/>
  <c r="Q91" i="6"/>
  <c r="N91" i="6"/>
  <c r="M91" i="6"/>
  <c r="M23" i="6" s="1"/>
  <c r="K91" i="6"/>
  <c r="J91" i="6"/>
  <c r="G91" i="6"/>
  <c r="F91" i="6"/>
  <c r="F23" i="6" s="1"/>
  <c r="D91" i="6"/>
  <c r="D23" i="6" s="1"/>
  <c r="D90" i="6"/>
  <c r="D89" i="6"/>
  <c r="AT88" i="6"/>
  <c r="AS88" i="6"/>
  <c r="AP88" i="6"/>
  <c r="AO88" i="6"/>
  <c r="AM88" i="6"/>
  <c r="AL88" i="6"/>
  <c r="AI88" i="6"/>
  <c r="AH88" i="6"/>
  <c r="AF88" i="6"/>
  <c r="AE88" i="6"/>
  <c r="AB88" i="6"/>
  <c r="AA88" i="6"/>
  <c r="Y88" i="6"/>
  <c r="X88" i="6"/>
  <c r="U88" i="6"/>
  <c r="T88" i="6"/>
  <c r="R88" i="6"/>
  <c r="Q88" i="6"/>
  <c r="N88" i="6"/>
  <c r="M88" i="6"/>
  <c r="K88" i="6"/>
  <c r="J88" i="6"/>
  <c r="G88" i="6"/>
  <c r="F88" i="6"/>
  <c r="D87" i="6"/>
  <c r="D86" i="6"/>
  <c r="G85" i="6"/>
  <c r="D85" i="6"/>
  <c r="AT84" i="6"/>
  <c r="AS84" i="6"/>
  <c r="AP84" i="6"/>
  <c r="AO84" i="6"/>
  <c r="AO78" i="6" s="1"/>
  <c r="AM84" i="6"/>
  <c r="AL84" i="6"/>
  <c r="AI84" i="6"/>
  <c r="AH84" i="6"/>
  <c r="AH78" i="6" s="1"/>
  <c r="AF84" i="6"/>
  <c r="AE84" i="6"/>
  <c r="AB84" i="6"/>
  <c r="AA84" i="6"/>
  <c r="AA78" i="6" s="1"/>
  <c r="Y84" i="6"/>
  <c r="Y78" i="6" s="1"/>
  <c r="X84" i="6"/>
  <c r="U84" i="6"/>
  <c r="T84" i="6"/>
  <c r="T78" i="6" s="1"/>
  <c r="R84" i="6"/>
  <c r="Q84" i="6"/>
  <c r="N84" i="6"/>
  <c r="M84" i="6"/>
  <c r="M78" i="6" s="1"/>
  <c r="K84" i="6"/>
  <c r="J84" i="6"/>
  <c r="G84" i="6"/>
  <c r="F84" i="6"/>
  <c r="F78" i="6" s="1"/>
  <c r="D83" i="6"/>
  <c r="E82" i="6"/>
  <c r="D82" i="6"/>
  <c r="D81" i="6"/>
  <c r="D80" i="6"/>
  <c r="D79" i="6"/>
  <c r="AT78" i="6"/>
  <c r="AS78" i="6"/>
  <c r="AP78" i="6"/>
  <c r="AM78" i="6"/>
  <c r="AL78" i="6"/>
  <c r="AI78" i="6"/>
  <c r="AF78" i="6"/>
  <c r="AE78" i="6"/>
  <c r="AB78" i="6"/>
  <c r="X78" i="6"/>
  <c r="U78" i="6"/>
  <c r="R78" i="6"/>
  <c r="Q78" i="6"/>
  <c r="N78" i="6"/>
  <c r="K78" i="6"/>
  <c r="J78" i="6"/>
  <c r="G78" i="6"/>
  <c r="E77" i="6"/>
  <c r="D77" i="6"/>
  <c r="N76" i="6"/>
  <c r="G76" i="6"/>
  <c r="E76" i="6"/>
  <c r="D76" i="6"/>
  <c r="D75" i="6"/>
  <c r="D74" i="6"/>
  <c r="D73" i="6"/>
  <c r="AS72" i="6"/>
  <c r="AS71" i="6" s="1"/>
  <c r="AS70" i="6" s="1"/>
  <c r="AP72" i="6"/>
  <c r="AL72" i="6"/>
  <c r="AL71" i="6" s="1"/>
  <c r="AI72" i="6"/>
  <c r="AT71" i="6"/>
  <c r="AP71" i="6"/>
  <c r="AP70" i="6" s="1"/>
  <c r="AO71" i="6"/>
  <c r="AO70" i="6" s="1"/>
  <c r="AM71" i="6"/>
  <c r="AI71" i="6"/>
  <c r="AH71" i="6"/>
  <c r="AH70" i="6" s="1"/>
  <c r="AF71" i="6"/>
  <c r="AE71" i="6"/>
  <c r="AB71" i="6"/>
  <c r="AA71" i="6"/>
  <c r="AA70" i="6" s="1"/>
  <c r="Y71" i="6"/>
  <c r="Y70" i="6" s="1"/>
  <c r="X71" i="6"/>
  <c r="U71" i="6"/>
  <c r="T71" i="6"/>
  <c r="T70" i="6" s="1"/>
  <c r="R71" i="6"/>
  <c r="R70" i="6" s="1"/>
  <c r="Q71" i="6"/>
  <c r="N71" i="6"/>
  <c r="M71" i="6"/>
  <c r="M70" i="6" s="1"/>
  <c r="K71" i="6"/>
  <c r="K70" i="6" s="1"/>
  <c r="J71" i="6"/>
  <c r="G71" i="6"/>
  <c r="F71" i="6"/>
  <c r="F70" i="6" s="1"/>
  <c r="AT70" i="6"/>
  <c r="AM70" i="6"/>
  <c r="AL70" i="6"/>
  <c r="AI70" i="6"/>
  <c r="AF70" i="6"/>
  <c r="AE70" i="6"/>
  <c r="AB70" i="6"/>
  <c r="X70" i="6"/>
  <c r="U70" i="6"/>
  <c r="Q70" i="6"/>
  <c r="N70" i="6"/>
  <c r="J70" i="6"/>
  <c r="G70" i="6"/>
  <c r="D69" i="6"/>
  <c r="D68" i="6"/>
  <c r="D67" i="6"/>
  <c r="E66" i="6"/>
  <c r="D66" i="6"/>
  <c r="D65" i="6"/>
  <c r="D64" i="6"/>
  <c r="D63" i="6"/>
  <c r="D62" i="6"/>
  <c r="AB61" i="6"/>
  <c r="U61" i="6"/>
  <c r="U60" i="6"/>
  <c r="U56" i="6"/>
  <c r="U52" i="6" s="1"/>
  <c r="U51" i="6" s="1"/>
  <c r="U50" i="6" s="1"/>
  <c r="U22" i="6" s="1"/>
  <c r="N55" i="6"/>
  <c r="AI54" i="6"/>
  <c r="AB54" i="6"/>
  <c r="U54" i="6"/>
  <c r="N54" i="6"/>
  <c r="G54" i="6"/>
  <c r="AB53" i="6"/>
  <c r="L53" i="8" s="1"/>
  <c r="U53" i="6"/>
  <c r="N53" i="6"/>
  <c r="G53" i="6"/>
  <c r="AT52" i="6"/>
  <c r="AS52" i="6"/>
  <c r="AS51" i="6" s="1"/>
  <c r="AO52" i="6"/>
  <c r="AM52" i="6"/>
  <c r="AL52" i="6"/>
  <c r="AL51" i="6" s="1"/>
  <c r="AL50" i="6" s="1"/>
  <c r="AL22" i="6" s="1"/>
  <c r="AH52" i="6"/>
  <c r="AF52" i="6"/>
  <c r="AE52" i="6"/>
  <c r="AE51" i="6" s="1"/>
  <c r="AB52" i="6"/>
  <c r="AB51" i="6" s="1"/>
  <c r="AB50" i="6" s="1"/>
  <c r="AB22" i="6" s="1"/>
  <c r="AA52" i="6"/>
  <c r="Y52" i="6"/>
  <c r="X52" i="6"/>
  <c r="X51" i="6" s="1"/>
  <c r="X50" i="6" s="1"/>
  <c r="X22" i="6" s="1"/>
  <c r="T52" i="6"/>
  <c r="R52" i="6"/>
  <c r="Q52" i="6"/>
  <c r="Q51" i="6" s="1"/>
  <c r="N52" i="6"/>
  <c r="N51" i="6" s="1"/>
  <c r="N50" i="6" s="1"/>
  <c r="N22" i="6" s="1"/>
  <c r="M52" i="6"/>
  <c r="K52" i="6"/>
  <c r="J52" i="6"/>
  <c r="J51" i="6" s="1"/>
  <c r="J50" i="6" s="1"/>
  <c r="J22" i="6" s="1"/>
  <c r="G52" i="6"/>
  <c r="G51" i="6" s="1"/>
  <c r="F52" i="6"/>
  <c r="AT51" i="6"/>
  <c r="AT50" i="6" s="1"/>
  <c r="AO51" i="6"/>
  <c r="AM51" i="6"/>
  <c r="AH51" i="6"/>
  <c r="AF51" i="6"/>
  <c r="AA51" i="6"/>
  <c r="Y51" i="6"/>
  <c r="T51" i="6"/>
  <c r="R51" i="6"/>
  <c r="R50" i="6" s="1"/>
  <c r="M51" i="6"/>
  <c r="K51" i="6"/>
  <c r="F51" i="6"/>
  <c r="AS50" i="6"/>
  <c r="AS22" i="6" s="1"/>
  <c r="AE50" i="6"/>
  <c r="AE22" i="6" s="1"/>
  <c r="Q50" i="6"/>
  <c r="Q22" i="6" s="1"/>
  <c r="G50" i="6"/>
  <c r="G22" i="6" s="1"/>
  <c r="AT47" i="6"/>
  <c r="AS47" i="6"/>
  <c r="AP47" i="6"/>
  <c r="AO47" i="6"/>
  <c r="AM47" i="6"/>
  <c r="AL47" i="6"/>
  <c r="AI47" i="6"/>
  <c r="AH47" i="6"/>
  <c r="AF47" i="6"/>
  <c r="AE47" i="6"/>
  <c r="AB47" i="6"/>
  <c r="AA47" i="6"/>
  <c r="Y47" i="6"/>
  <c r="X47" i="6"/>
  <c r="U47" i="6"/>
  <c r="T47" i="6"/>
  <c r="R47" i="6"/>
  <c r="Q47" i="6"/>
  <c r="N47" i="6"/>
  <c r="M47" i="6"/>
  <c r="K47" i="6"/>
  <c r="J47" i="6"/>
  <c r="G47" i="6"/>
  <c r="F47" i="6"/>
  <c r="E47" i="6"/>
  <c r="D47" i="6"/>
  <c r="AT43" i="6"/>
  <c r="AS43" i="6"/>
  <c r="AP43" i="6"/>
  <c r="AO43" i="6"/>
  <c r="AM43" i="6"/>
  <c r="AL43" i="6"/>
  <c r="AI43" i="6"/>
  <c r="AH43" i="6"/>
  <c r="AF43" i="6"/>
  <c r="AE43" i="6"/>
  <c r="AB43" i="6"/>
  <c r="AA43" i="6"/>
  <c r="Y43" i="6"/>
  <c r="X43" i="6"/>
  <c r="U43" i="6"/>
  <c r="T43" i="6"/>
  <c r="R43" i="6"/>
  <c r="Q43" i="6"/>
  <c r="N43" i="6"/>
  <c r="M43" i="6"/>
  <c r="K43" i="6"/>
  <c r="J43" i="6"/>
  <c r="G43" i="6"/>
  <c r="F43" i="6"/>
  <c r="D43" i="6"/>
  <c r="AT39" i="6"/>
  <c r="AT38" i="6" s="1"/>
  <c r="AS39" i="6"/>
  <c r="AP39" i="6"/>
  <c r="AO39" i="6"/>
  <c r="AM39" i="6"/>
  <c r="AM38" i="6" s="1"/>
  <c r="AL39" i="6"/>
  <c r="AI39" i="6"/>
  <c r="AH39" i="6"/>
  <c r="AF39" i="6"/>
  <c r="AF38" i="6" s="1"/>
  <c r="AE39" i="6"/>
  <c r="AB39" i="6"/>
  <c r="AA39" i="6"/>
  <c r="Y39" i="6"/>
  <c r="Y38" i="6" s="1"/>
  <c r="X39" i="6"/>
  <c r="U39" i="6"/>
  <c r="T39" i="6"/>
  <c r="R39" i="6"/>
  <c r="R38" i="6" s="1"/>
  <c r="Q39" i="6"/>
  <c r="N39" i="6"/>
  <c r="M39" i="6"/>
  <c r="K39" i="6"/>
  <c r="K38" i="6" s="1"/>
  <c r="J39" i="6"/>
  <c r="G39" i="6"/>
  <c r="F39" i="6"/>
  <c r="D39" i="6"/>
  <c r="D38" i="6" s="1"/>
  <c r="AO38" i="6"/>
  <c r="AH38" i="6"/>
  <c r="AA38" i="6"/>
  <c r="T38" i="6"/>
  <c r="M38" i="6"/>
  <c r="F38" i="6"/>
  <c r="E38" i="6"/>
  <c r="AT35" i="6"/>
  <c r="AS35" i="6"/>
  <c r="AP35" i="6"/>
  <c r="AO35" i="6"/>
  <c r="AM35" i="6"/>
  <c r="AL35" i="6"/>
  <c r="AI35" i="6"/>
  <c r="AH35" i="6"/>
  <c r="AF35" i="6"/>
  <c r="AE35" i="6"/>
  <c r="AB35" i="6"/>
  <c r="AA35" i="6"/>
  <c r="Y35" i="6"/>
  <c r="X35" i="6"/>
  <c r="U35" i="6"/>
  <c r="T35" i="6"/>
  <c r="R35" i="6"/>
  <c r="Q35" i="6"/>
  <c r="N35" i="6"/>
  <c r="M35" i="6"/>
  <c r="K35" i="6"/>
  <c r="J35" i="6"/>
  <c r="G35" i="6"/>
  <c r="F35" i="6"/>
  <c r="E35" i="6"/>
  <c r="D35" i="6"/>
  <c r="E32" i="6"/>
  <c r="D32" i="6"/>
  <c r="D31" i="6"/>
  <c r="AS30" i="6"/>
  <c r="AL30" i="6"/>
  <c r="AT29" i="6"/>
  <c r="AS29" i="6"/>
  <c r="AS28" i="6" s="1"/>
  <c r="AS27" i="6" s="1"/>
  <c r="AS21" i="6" s="1"/>
  <c r="AO29" i="6"/>
  <c r="AM29" i="6"/>
  <c r="AL29" i="6"/>
  <c r="AL28" i="6" s="1"/>
  <c r="AH29" i="6"/>
  <c r="AF29" i="6"/>
  <c r="AE29" i="6"/>
  <c r="AE28" i="6" s="1"/>
  <c r="AE27" i="6" s="1"/>
  <c r="AB29" i="6"/>
  <c r="AB28" i="6" s="1"/>
  <c r="AB27" i="6" s="1"/>
  <c r="AB21" i="6" s="1"/>
  <c r="AA29" i="6"/>
  <c r="Y29" i="6"/>
  <c r="X29" i="6"/>
  <c r="X28" i="6" s="1"/>
  <c r="U29" i="6"/>
  <c r="U28" i="6" s="1"/>
  <c r="T29" i="6"/>
  <c r="R29" i="6"/>
  <c r="Q29" i="6"/>
  <c r="Q28" i="6" s="1"/>
  <c r="Q27" i="6" s="1"/>
  <c r="N29" i="6"/>
  <c r="N28" i="6" s="1"/>
  <c r="N27" i="6" s="1"/>
  <c r="N21" i="6" s="1"/>
  <c r="M29" i="6"/>
  <c r="K29" i="6"/>
  <c r="J29" i="6"/>
  <c r="J28" i="6" s="1"/>
  <c r="G29" i="6"/>
  <c r="G28" i="6" s="1"/>
  <c r="F29" i="6"/>
  <c r="AT28" i="6"/>
  <c r="AT27" i="6" s="1"/>
  <c r="AT21" i="6" s="1"/>
  <c r="AO28" i="6"/>
  <c r="AO27" i="6" s="1"/>
  <c r="AO21" i="6" s="1"/>
  <c r="AM28" i="6"/>
  <c r="AM27" i="6" s="1"/>
  <c r="AM21" i="6" s="1"/>
  <c r="AH28" i="6"/>
  <c r="AH27" i="6" s="1"/>
  <c r="AH21" i="6" s="1"/>
  <c r="AF28" i="6"/>
  <c r="AF27" i="6" s="1"/>
  <c r="AF21" i="6" s="1"/>
  <c r="AA28" i="6"/>
  <c r="AA27" i="6" s="1"/>
  <c r="AA21" i="6" s="1"/>
  <c r="Y28" i="6"/>
  <c r="Y27" i="6" s="1"/>
  <c r="Y21" i="6" s="1"/>
  <c r="T28" i="6"/>
  <c r="T27" i="6" s="1"/>
  <c r="T21" i="6" s="1"/>
  <c r="R28" i="6"/>
  <c r="R27" i="6" s="1"/>
  <c r="R21" i="6" s="1"/>
  <c r="M28" i="6"/>
  <c r="M27" i="6" s="1"/>
  <c r="M21" i="6" s="1"/>
  <c r="K28" i="6"/>
  <c r="K27" i="6" s="1"/>
  <c r="K21" i="6" s="1"/>
  <c r="F28" i="6"/>
  <c r="F27" i="6" s="1"/>
  <c r="F21" i="6" s="1"/>
  <c r="AL27" i="6"/>
  <c r="AL21" i="6" s="1"/>
  <c r="X27" i="6"/>
  <c r="X21" i="6" s="1"/>
  <c r="U27" i="6"/>
  <c r="J27" i="6"/>
  <c r="J21" i="6" s="1"/>
  <c r="G27" i="6"/>
  <c r="G21" i="6" s="1"/>
  <c r="G20" i="6" s="1"/>
  <c r="AT26" i="6"/>
  <c r="AS26" i="6"/>
  <c r="AO26" i="6"/>
  <c r="AM26" i="6"/>
  <c r="AL26" i="6"/>
  <c r="AH26" i="6"/>
  <c r="AF26" i="6"/>
  <c r="AE26" i="6"/>
  <c r="AA26" i="6"/>
  <c r="Y26" i="6"/>
  <c r="X26" i="6"/>
  <c r="T26" i="6"/>
  <c r="R26" i="6"/>
  <c r="Q26" i="6"/>
  <c r="N26" i="6"/>
  <c r="M26" i="6"/>
  <c r="J26" i="6"/>
  <c r="G26" i="6"/>
  <c r="F26" i="6"/>
  <c r="AT25" i="6"/>
  <c r="AS25" i="6"/>
  <c r="AP25" i="6"/>
  <c r="AO25" i="6"/>
  <c r="AM25" i="6"/>
  <c r="AL25" i="6"/>
  <c r="AI25" i="6"/>
  <c r="AH25" i="6"/>
  <c r="AF25" i="6"/>
  <c r="AE25" i="6"/>
  <c r="AB25" i="6"/>
  <c r="AA25" i="6"/>
  <c r="Y25" i="6"/>
  <c r="X25" i="6"/>
  <c r="U25" i="6"/>
  <c r="T25" i="6"/>
  <c r="R25" i="6"/>
  <c r="Q25" i="6"/>
  <c r="N25" i="6"/>
  <c r="M25" i="6"/>
  <c r="K25" i="6"/>
  <c r="J25" i="6"/>
  <c r="G25" i="6"/>
  <c r="F25" i="6"/>
  <c r="D25" i="6"/>
  <c r="AT24" i="6"/>
  <c r="AS24" i="6"/>
  <c r="AP24" i="6"/>
  <c r="AO24" i="6"/>
  <c r="AM24" i="6"/>
  <c r="AL24" i="6"/>
  <c r="AI24" i="6"/>
  <c r="AH24" i="6"/>
  <c r="AF24" i="6"/>
  <c r="AE24" i="6"/>
  <c r="AB24" i="6"/>
  <c r="AA24" i="6"/>
  <c r="Y24" i="6"/>
  <c r="X24" i="6"/>
  <c r="U24" i="6"/>
  <c r="T24" i="6"/>
  <c r="R24" i="6"/>
  <c r="Q24" i="6"/>
  <c r="N24" i="6"/>
  <c r="M24" i="6"/>
  <c r="K24" i="6"/>
  <c r="J24" i="6"/>
  <c r="F24" i="6"/>
  <c r="AT23" i="6"/>
  <c r="AS23" i="6"/>
  <c r="AP23" i="6"/>
  <c r="AM23" i="6"/>
  <c r="AL23" i="6"/>
  <c r="AI23" i="6"/>
  <c r="AF23" i="6"/>
  <c r="AE23" i="6"/>
  <c r="AB23" i="6"/>
  <c r="Y23" i="6"/>
  <c r="X23" i="6"/>
  <c r="U23" i="6"/>
  <c r="R23" i="6"/>
  <c r="Q23" i="6"/>
  <c r="N23" i="6"/>
  <c r="K23" i="6"/>
  <c r="J23" i="6"/>
  <c r="G23" i="6"/>
  <c r="AT22" i="6"/>
  <c r="R22" i="6"/>
  <c r="AE21" i="6"/>
  <c r="U21" i="6"/>
  <c r="Q21" i="6"/>
  <c r="P107" i="5"/>
  <c r="K107" i="5"/>
  <c r="P106" i="5"/>
  <c r="K106" i="5"/>
  <c r="P105" i="5"/>
  <c r="K105" i="5"/>
  <c r="K102" i="5" s="1"/>
  <c r="P104" i="5"/>
  <c r="K104" i="5"/>
  <c r="AB103" i="5"/>
  <c r="AA103" i="5"/>
  <c r="AA102" i="5" s="1"/>
  <c r="AA24" i="5" s="1"/>
  <c r="P103" i="5"/>
  <c r="P102" i="5" s="1"/>
  <c r="O103" i="5"/>
  <c r="K103" i="5" s="1"/>
  <c r="J103" i="5"/>
  <c r="J102" i="5" s="1"/>
  <c r="AH102" i="5"/>
  <c r="AH24" i="5" s="1"/>
  <c r="AG102" i="5"/>
  <c r="AF102" i="5"/>
  <c r="AE102" i="5"/>
  <c r="AD102" i="5"/>
  <c r="AD24" i="5" s="1"/>
  <c r="AC102" i="5"/>
  <c r="AB102" i="5"/>
  <c r="Z102" i="5"/>
  <c r="Z24" i="5" s="1"/>
  <c r="X102" i="5"/>
  <c r="V102" i="5"/>
  <c r="T102" i="5"/>
  <c r="S102" i="5"/>
  <c r="R102" i="5"/>
  <c r="Q102" i="5"/>
  <c r="O102" i="5"/>
  <c r="N102" i="5"/>
  <c r="M102" i="5"/>
  <c r="L102" i="5"/>
  <c r="P101" i="5"/>
  <c r="K101" i="5"/>
  <c r="P100" i="5"/>
  <c r="K100" i="5"/>
  <c r="AA99" i="5"/>
  <c r="P99" i="5"/>
  <c r="N99" i="5"/>
  <c r="M99" i="5"/>
  <c r="L99" i="5"/>
  <c r="K99" i="5"/>
  <c r="P98" i="5"/>
  <c r="K98" i="5"/>
  <c r="P97" i="5"/>
  <c r="K97" i="5"/>
  <c r="P96" i="5"/>
  <c r="K96" i="5"/>
  <c r="P95" i="5"/>
  <c r="K95" i="5"/>
  <c r="P94" i="5"/>
  <c r="K94" i="5"/>
  <c r="P93" i="5"/>
  <c r="K93" i="5"/>
  <c r="P92" i="5"/>
  <c r="K92" i="5"/>
  <c r="AH91" i="5"/>
  <c r="AG91" i="5"/>
  <c r="AF91" i="5"/>
  <c r="AE91" i="5"/>
  <c r="AD91" i="5"/>
  <c r="AC91" i="5"/>
  <c r="AB91" i="5"/>
  <c r="AA91" i="5"/>
  <c r="Z91" i="5"/>
  <c r="X91" i="5"/>
  <c r="V91" i="5"/>
  <c r="T91" i="5"/>
  <c r="S91" i="5"/>
  <c r="R91" i="5"/>
  <c r="Q91" i="5"/>
  <c r="O91" i="5"/>
  <c r="N91" i="5"/>
  <c r="M91" i="5"/>
  <c r="L91" i="5"/>
  <c r="J91" i="5"/>
  <c r="P90" i="5"/>
  <c r="K90" i="5"/>
  <c r="P89" i="5"/>
  <c r="K89" i="5"/>
  <c r="AH88" i="5"/>
  <c r="AG88" i="5"/>
  <c r="AF88" i="5"/>
  <c r="AE88" i="5"/>
  <c r="AD88" i="5"/>
  <c r="AC88" i="5"/>
  <c r="AB88" i="5"/>
  <c r="AA88" i="5"/>
  <c r="Z88" i="5"/>
  <c r="X88" i="5"/>
  <c r="V88" i="5"/>
  <c r="T88" i="5"/>
  <c r="T21" i="5" s="1"/>
  <c r="S88" i="5"/>
  <c r="R88" i="5"/>
  <c r="Q88" i="5"/>
  <c r="P88" i="5"/>
  <c r="P21" i="5" s="1"/>
  <c r="O88" i="5"/>
  <c r="N88" i="5"/>
  <c r="M88" i="5"/>
  <c r="L88" i="5"/>
  <c r="L21" i="5" s="1"/>
  <c r="J88" i="5"/>
  <c r="P87" i="5"/>
  <c r="K87" i="5"/>
  <c r="P86" i="5"/>
  <c r="K86" i="5"/>
  <c r="AH85" i="5"/>
  <c r="AG85" i="5"/>
  <c r="AF85" i="5"/>
  <c r="AE85" i="5"/>
  <c r="AD85" i="5"/>
  <c r="AC85" i="5"/>
  <c r="AB85" i="5"/>
  <c r="AA85" i="5"/>
  <c r="Z85" i="5"/>
  <c r="X85" i="5"/>
  <c r="V85" i="5"/>
  <c r="T85" i="5"/>
  <c r="S85" i="5"/>
  <c r="R85" i="5"/>
  <c r="Q85" i="5"/>
  <c r="O85" i="5"/>
  <c r="N85" i="5"/>
  <c r="M85" i="5"/>
  <c r="L85" i="5"/>
  <c r="J85" i="5"/>
  <c r="P84" i="5"/>
  <c r="K84" i="5"/>
  <c r="P83" i="5"/>
  <c r="K83" i="5"/>
  <c r="AA82" i="5"/>
  <c r="AA81" i="5" s="1"/>
  <c r="AA75" i="5" s="1"/>
  <c r="P82" i="5"/>
  <c r="O82" i="5"/>
  <c r="N82" i="5"/>
  <c r="M82" i="5"/>
  <c r="M81" i="5" s="1"/>
  <c r="M75" i="5" s="1"/>
  <c r="L82" i="5"/>
  <c r="K82" i="5" s="1"/>
  <c r="AH81" i="5"/>
  <c r="AG81" i="5"/>
  <c r="AF81" i="5"/>
  <c r="AE81" i="5"/>
  <c r="AD81" i="5"/>
  <c r="AC81" i="5"/>
  <c r="AB81" i="5"/>
  <c r="Z81" i="5"/>
  <c r="X81" i="5"/>
  <c r="V81" i="5"/>
  <c r="T81" i="5"/>
  <c r="S81" i="5"/>
  <c r="R81" i="5"/>
  <c r="Q81" i="5"/>
  <c r="O81" i="5"/>
  <c r="N81" i="5"/>
  <c r="J81" i="5"/>
  <c r="P80" i="5"/>
  <c r="K80" i="5"/>
  <c r="P79" i="5"/>
  <c r="K79" i="5"/>
  <c r="P78" i="5"/>
  <c r="K78" i="5"/>
  <c r="P77" i="5"/>
  <c r="K77" i="5"/>
  <c r="P76" i="5"/>
  <c r="K76" i="5"/>
  <c r="AH75" i="5"/>
  <c r="AG75" i="5"/>
  <c r="AF75" i="5"/>
  <c r="AE75" i="5"/>
  <c r="AD75" i="5"/>
  <c r="AC75" i="5"/>
  <c r="AB75" i="5"/>
  <c r="Z75" i="5"/>
  <c r="X75" i="5"/>
  <c r="V75" i="5"/>
  <c r="T75" i="5"/>
  <c r="S75" i="5"/>
  <c r="R75" i="5"/>
  <c r="Q75" i="5"/>
  <c r="O75" i="5"/>
  <c r="N75" i="5"/>
  <c r="J75" i="5"/>
  <c r="P74" i="5"/>
  <c r="K74" i="5"/>
  <c r="AB73" i="5"/>
  <c r="AB69" i="5" s="1"/>
  <c r="AA73" i="5"/>
  <c r="P73" i="5"/>
  <c r="N73" i="5"/>
  <c r="M73" i="5"/>
  <c r="K73" i="5" s="1"/>
  <c r="P72" i="5"/>
  <c r="K72" i="5"/>
  <c r="P71" i="5"/>
  <c r="K71" i="5"/>
  <c r="AA70" i="5"/>
  <c r="P70" i="5"/>
  <c r="O70" i="5"/>
  <c r="N70" i="5"/>
  <c r="N69" i="5" s="1"/>
  <c r="M70" i="5"/>
  <c r="L70" i="5"/>
  <c r="K70" i="5"/>
  <c r="AH69" i="5"/>
  <c r="AH68" i="5" s="1"/>
  <c r="AG69" i="5"/>
  <c r="AF69" i="5"/>
  <c r="AE69" i="5"/>
  <c r="AE68" i="5" s="1"/>
  <c r="AD69" i="5"/>
  <c r="AD68" i="5" s="1"/>
  <c r="AC69" i="5"/>
  <c r="AA69" i="5"/>
  <c r="AA68" i="5" s="1"/>
  <c r="Z69" i="5"/>
  <c r="Z68" i="5" s="1"/>
  <c r="X69" i="5"/>
  <c r="V69" i="5"/>
  <c r="T69" i="5"/>
  <c r="T68" i="5" s="1"/>
  <c r="S69" i="5"/>
  <c r="S68" i="5" s="1"/>
  <c r="R69" i="5"/>
  <c r="Q69" i="5"/>
  <c r="P69" i="5"/>
  <c r="O69" i="5"/>
  <c r="O68" i="5" s="1"/>
  <c r="L69" i="5"/>
  <c r="J69" i="5"/>
  <c r="AG68" i="5"/>
  <c r="AF68" i="5"/>
  <c r="AC68" i="5"/>
  <c r="AB68" i="5"/>
  <c r="AB48" i="5" s="1"/>
  <c r="AB20" i="5" s="1"/>
  <c r="X68" i="5"/>
  <c r="V68" i="5"/>
  <c r="R68" i="5"/>
  <c r="Q68" i="5"/>
  <c r="N68" i="5"/>
  <c r="J68" i="5"/>
  <c r="P67" i="5"/>
  <c r="K67" i="5"/>
  <c r="P66" i="5"/>
  <c r="K66" i="5"/>
  <c r="P65" i="5"/>
  <c r="K65" i="5"/>
  <c r="P64" i="5"/>
  <c r="K64" i="5"/>
  <c r="P63" i="5"/>
  <c r="K63" i="5"/>
  <c r="P62" i="5"/>
  <c r="K62" i="5"/>
  <c r="P61" i="5"/>
  <c r="K61" i="5"/>
  <c r="P60" i="5"/>
  <c r="K60" i="5"/>
  <c r="P59" i="5"/>
  <c r="K59" i="5"/>
  <c r="P58" i="5"/>
  <c r="K58" i="5"/>
  <c r="P57" i="5"/>
  <c r="K57" i="5"/>
  <c r="P56" i="5"/>
  <c r="K56" i="5"/>
  <c r="P55" i="5"/>
  <c r="K55" i="5"/>
  <c r="P54" i="5"/>
  <c r="K54" i="5"/>
  <c r="AA53" i="5"/>
  <c r="P53" i="5"/>
  <c r="O53" i="5"/>
  <c r="N53" i="5"/>
  <c r="N50" i="5" s="1"/>
  <c r="M53" i="5"/>
  <c r="L53" i="5"/>
  <c r="AA52" i="5"/>
  <c r="P52" i="5"/>
  <c r="O52" i="5"/>
  <c r="O50" i="5" s="1"/>
  <c r="N52" i="5"/>
  <c r="M52" i="5"/>
  <c r="L52" i="5"/>
  <c r="K52" i="5" s="1"/>
  <c r="AD51" i="5"/>
  <c r="AC51" i="5"/>
  <c r="P51" i="5"/>
  <c r="K51" i="5"/>
  <c r="J51" i="5"/>
  <c r="AH50" i="5"/>
  <c r="AG50" i="5"/>
  <c r="AF50" i="5"/>
  <c r="AF49" i="5" s="1"/>
  <c r="AE50" i="5"/>
  <c r="AD50" i="5"/>
  <c r="AC50" i="5"/>
  <c r="AB50" i="5"/>
  <c r="AB49" i="5" s="1"/>
  <c r="Z50" i="5"/>
  <c r="X50" i="5"/>
  <c r="V50" i="5"/>
  <c r="V49" i="5" s="1"/>
  <c r="T50" i="5"/>
  <c r="T49" i="5" s="1"/>
  <c r="S50" i="5"/>
  <c r="R50" i="5"/>
  <c r="Q50" i="5"/>
  <c r="Q49" i="5" s="1"/>
  <c r="M50" i="5"/>
  <c r="M49" i="5" s="1"/>
  <c r="L50" i="5"/>
  <c r="J50" i="5"/>
  <c r="AH49" i="5"/>
  <c r="AH48" i="5" s="1"/>
  <c r="AH20" i="5" s="1"/>
  <c r="AG49" i="5"/>
  <c r="AG48" i="5" s="1"/>
  <c r="AG20" i="5" s="1"/>
  <c r="AG18" i="5" s="1"/>
  <c r="AE49" i="5"/>
  <c r="AD49" i="5"/>
  <c r="AD48" i="5" s="1"/>
  <c r="AD20" i="5" s="1"/>
  <c r="AC49" i="5"/>
  <c r="AC48" i="5" s="1"/>
  <c r="AC20" i="5" s="1"/>
  <c r="Z49" i="5"/>
  <c r="Z48" i="5" s="1"/>
  <c r="Z20" i="5" s="1"/>
  <c r="X49" i="5"/>
  <c r="X48" i="5" s="1"/>
  <c r="X20" i="5" s="1"/>
  <c r="S49" i="5"/>
  <c r="S48" i="5" s="1"/>
  <c r="R49" i="5"/>
  <c r="R48" i="5" s="1"/>
  <c r="R20" i="5" s="1"/>
  <c r="O49" i="5"/>
  <c r="O48" i="5" s="1"/>
  <c r="O20" i="5" s="1"/>
  <c r="O18" i="5" s="1"/>
  <c r="N49" i="5"/>
  <c r="N48" i="5" s="1"/>
  <c r="N20" i="5" s="1"/>
  <c r="N18" i="5" s="1"/>
  <c r="J49" i="5"/>
  <c r="J48" i="5" s="1"/>
  <c r="J20" i="5" s="1"/>
  <c r="AF48" i="5"/>
  <c r="AE48" i="5"/>
  <c r="AE20" i="5" s="1"/>
  <c r="V48" i="5"/>
  <c r="V20" i="5" s="1"/>
  <c r="T48" i="5"/>
  <c r="P47" i="5"/>
  <c r="K47" i="5"/>
  <c r="P46" i="5"/>
  <c r="K46" i="5"/>
  <c r="AH45" i="5"/>
  <c r="AG45" i="5"/>
  <c r="AF45" i="5"/>
  <c r="AE45" i="5"/>
  <c r="AD45" i="5"/>
  <c r="AC45" i="5"/>
  <c r="AB45" i="5"/>
  <c r="AA45" i="5"/>
  <c r="Z45" i="5"/>
  <c r="X45" i="5"/>
  <c r="V45" i="5"/>
  <c r="T45" i="5"/>
  <c r="S45" i="5"/>
  <c r="R45" i="5"/>
  <c r="Q45" i="5"/>
  <c r="P45" i="5" s="1"/>
  <c r="O45" i="5"/>
  <c r="N45" i="5"/>
  <c r="M45" i="5"/>
  <c r="L45" i="5"/>
  <c r="K45" i="5"/>
  <c r="J45" i="5"/>
  <c r="P44" i="5"/>
  <c r="K44" i="5"/>
  <c r="P43" i="5"/>
  <c r="K43" i="5"/>
  <c r="P42" i="5"/>
  <c r="K42" i="5"/>
  <c r="AH41" i="5"/>
  <c r="AG41" i="5"/>
  <c r="AF41" i="5"/>
  <c r="AE41" i="5"/>
  <c r="AD41" i="5"/>
  <c r="AC41" i="5"/>
  <c r="AB41" i="5"/>
  <c r="AA41" i="5"/>
  <c r="Z41" i="5"/>
  <c r="X41" i="5"/>
  <c r="V41" i="5"/>
  <c r="T41" i="5"/>
  <c r="S41" i="5"/>
  <c r="R41" i="5"/>
  <c r="Q41" i="5"/>
  <c r="O41" i="5"/>
  <c r="N41" i="5"/>
  <c r="K41" i="5" s="1"/>
  <c r="M41" i="5"/>
  <c r="L41" i="5"/>
  <c r="J41" i="5"/>
  <c r="P40" i="5"/>
  <c r="K40" i="5"/>
  <c r="P39" i="5"/>
  <c r="K39" i="5"/>
  <c r="P38" i="5"/>
  <c r="K38" i="5"/>
  <c r="AH37" i="5"/>
  <c r="AG37" i="5"/>
  <c r="AG36" i="5" s="1"/>
  <c r="AF37" i="5"/>
  <c r="AE37" i="5"/>
  <c r="AD37" i="5"/>
  <c r="AC37" i="5"/>
  <c r="AC36" i="5" s="1"/>
  <c r="AB37" i="5"/>
  <c r="AA37" i="5"/>
  <c r="Z37" i="5"/>
  <c r="X37" i="5"/>
  <c r="X36" i="5" s="1"/>
  <c r="V37" i="5"/>
  <c r="T37" i="5"/>
  <c r="S37" i="5"/>
  <c r="R37" i="5"/>
  <c r="R36" i="5" s="1"/>
  <c r="Q37" i="5"/>
  <c r="O37" i="5"/>
  <c r="N37" i="5"/>
  <c r="M37" i="5"/>
  <c r="L37" i="5"/>
  <c r="J37" i="5"/>
  <c r="AF36" i="5"/>
  <c r="AE36" i="5"/>
  <c r="AB36" i="5"/>
  <c r="AA36" i="5"/>
  <c r="V36" i="5"/>
  <c r="T36" i="5"/>
  <c r="Q36" i="5"/>
  <c r="M36" i="5"/>
  <c r="L36" i="5"/>
  <c r="P35" i="5"/>
  <c r="K35" i="5"/>
  <c r="P34" i="5"/>
  <c r="K34" i="5"/>
  <c r="AH33" i="5"/>
  <c r="AG33" i="5"/>
  <c r="AF33" i="5"/>
  <c r="AE33" i="5"/>
  <c r="AD33" i="5"/>
  <c r="AC33" i="5"/>
  <c r="AB33" i="5"/>
  <c r="AA33" i="5"/>
  <c r="Z33" i="5"/>
  <c r="X33" i="5"/>
  <c r="V33" i="5"/>
  <c r="T33" i="5"/>
  <c r="S33" i="5"/>
  <c r="R33" i="5"/>
  <c r="Q33" i="5"/>
  <c r="O33" i="5"/>
  <c r="N33" i="5"/>
  <c r="M33" i="5"/>
  <c r="L33" i="5"/>
  <c r="K33" i="5"/>
  <c r="J33" i="5"/>
  <c r="P32" i="5"/>
  <c r="K32" i="5"/>
  <c r="P31" i="5"/>
  <c r="K31" i="5"/>
  <c r="P30" i="5"/>
  <c r="K30" i="5"/>
  <c r="P29" i="5"/>
  <c r="K29" i="5"/>
  <c r="P28" i="5"/>
  <c r="P27" i="5" s="1"/>
  <c r="K28" i="5"/>
  <c r="AH27" i="5"/>
  <c r="AH26" i="5" s="1"/>
  <c r="AG27" i="5"/>
  <c r="AG26" i="5" s="1"/>
  <c r="AF27" i="5"/>
  <c r="AE27" i="5"/>
  <c r="AD27" i="5"/>
  <c r="AD26" i="5" s="1"/>
  <c r="AC27" i="5"/>
  <c r="AC26" i="5" s="1"/>
  <c r="AB27" i="5"/>
  <c r="AA27" i="5"/>
  <c r="Z27" i="5"/>
  <c r="Z26" i="5" s="1"/>
  <c r="X27" i="5"/>
  <c r="X26" i="5" s="1"/>
  <c r="V27" i="5"/>
  <c r="T27" i="5"/>
  <c r="S27" i="5"/>
  <c r="S26" i="5" s="1"/>
  <c r="R27" i="5"/>
  <c r="R26" i="5" s="1"/>
  <c r="Q27" i="5"/>
  <c r="O27" i="5"/>
  <c r="O26" i="5" s="1"/>
  <c r="N27" i="5"/>
  <c r="N26" i="5" s="1"/>
  <c r="M27" i="5"/>
  <c r="L27" i="5"/>
  <c r="K27" i="5"/>
  <c r="J27" i="5"/>
  <c r="J26" i="5" s="1"/>
  <c r="AF26" i="5"/>
  <c r="AF25" i="5" s="1"/>
  <c r="AE26" i="5"/>
  <c r="AE25" i="5" s="1"/>
  <c r="AE19" i="5" s="1"/>
  <c r="AB26" i="5"/>
  <c r="AB25" i="5" s="1"/>
  <c r="AB19" i="5" s="1"/>
  <c r="AA26" i="5"/>
  <c r="AA25" i="5" s="1"/>
  <c r="AA19" i="5" s="1"/>
  <c r="V26" i="5"/>
  <c r="V25" i="5" s="1"/>
  <c r="V19" i="5" s="1"/>
  <c r="T26" i="5"/>
  <c r="T25" i="5" s="1"/>
  <c r="T19" i="5" s="1"/>
  <c r="Q26" i="5"/>
  <c r="M26" i="5"/>
  <c r="M25" i="5" s="1"/>
  <c r="L26" i="5"/>
  <c r="AH25" i="5"/>
  <c r="AH19" i="5" s="1"/>
  <c r="AG25" i="5"/>
  <c r="AD25" i="5"/>
  <c r="AD19" i="5" s="1"/>
  <c r="AC25" i="5"/>
  <c r="AC19" i="5" s="1"/>
  <c r="AC18" i="5" s="1"/>
  <c r="Z25" i="5"/>
  <c r="Z19" i="5" s="1"/>
  <c r="X25" i="5"/>
  <c r="S25" i="5"/>
  <c r="S19" i="5" s="1"/>
  <c r="R25" i="5"/>
  <c r="R19" i="5" s="1"/>
  <c r="R18" i="5" s="1"/>
  <c r="O25" i="5"/>
  <c r="O19" i="5" s="1"/>
  <c r="N25" i="5"/>
  <c r="N19" i="5" s="1"/>
  <c r="J25" i="5"/>
  <c r="J19" i="5" s="1"/>
  <c r="J18" i="5" s="1"/>
  <c r="AG24" i="5"/>
  <c r="AF24" i="5"/>
  <c r="AE24" i="5"/>
  <c r="AC24" i="5"/>
  <c r="AB24" i="5"/>
  <c r="Y24" i="5"/>
  <c r="X24" i="5"/>
  <c r="W24" i="5"/>
  <c r="V24" i="5"/>
  <c r="U24" i="5"/>
  <c r="T24" i="5"/>
  <c r="S24" i="5"/>
  <c r="R24" i="5"/>
  <c r="Q24" i="5"/>
  <c r="P24" i="5"/>
  <c r="O24" i="5"/>
  <c r="N24" i="5"/>
  <c r="M24" i="5"/>
  <c r="L24" i="5"/>
  <c r="K24" i="5"/>
  <c r="J24" i="5"/>
  <c r="AH23" i="5"/>
  <c r="AG23" i="5"/>
  <c r="AF23" i="5"/>
  <c r="AE23" i="5"/>
  <c r="AD23" i="5"/>
  <c r="AC23" i="5"/>
  <c r="AB23" i="5"/>
  <c r="AA23" i="5"/>
  <c r="Z23" i="5"/>
  <c r="Y23" i="5"/>
  <c r="X23" i="5"/>
  <c r="W23" i="5"/>
  <c r="V23" i="5"/>
  <c r="U23" i="5"/>
  <c r="T23" i="5"/>
  <c r="S23" i="5"/>
  <c r="R23" i="5"/>
  <c r="Q23" i="5"/>
  <c r="P23" i="5"/>
  <c r="O23" i="5"/>
  <c r="N23" i="5"/>
  <c r="M23" i="5"/>
  <c r="L23" i="5"/>
  <c r="K23" i="5"/>
  <c r="J23" i="5"/>
  <c r="AH22" i="5"/>
  <c r="AG22" i="5"/>
  <c r="AF22" i="5"/>
  <c r="AE22" i="5"/>
  <c r="AD22" i="5"/>
  <c r="AD18" i="5" s="1"/>
  <c r="AC22" i="5"/>
  <c r="AB22" i="5"/>
  <c r="AA22" i="5"/>
  <c r="Z22" i="5"/>
  <c r="Y22" i="5"/>
  <c r="X22" i="5"/>
  <c r="W22" i="5"/>
  <c r="V22" i="5"/>
  <c r="U22" i="5"/>
  <c r="T22" i="5"/>
  <c r="S22" i="5"/>
  <c r="R22" i="5"/>
  <c r="Q22" i="5"/>
  <c r="O22" i="5"/>
  <c r="N22" i="5"/>
  <c r="M22" i="5"/>
  <c r="L22" i="5"/>
  <c r="J22" i="5"/>
  <c r="AH21" i="5"/>
  <c r="AG21" i="5"/>
  <c r="AF21" i="5"/>
  <c r="AE21" i="5"/>
  <c r="AD21" i="5"/>
  <c r="AC21" i="5"/>
  <c r="AB21" i="5"/>
  <c r="AA21" i="5"/>
  <c r="Z21" i="5"/>
  <c r="Y21" i="5"/>
  <c r="X21" i="5"/>
  <c r="W21" i="5"/>
  <c r="V21" i="5"/>
  <c r="U21" i="5"/>
  <c r="S21" i="5"/>
  <c r="S18" i="5" s="1"/>
  <c r="R21" i="5"/>
  <c r="Q21" i="5"/>
  <c r="O21" i="5"/>
  <c r="N21" i="5"/>
  <c r="M21" i="5"/>
  <c r="J21" i="5"/>
  <c r="AF20" i="5"/>
  <c r="Y20" i="5"/>
  <c r="W20" i="5"/>
  <c r="U20" i="5"/>
  <c r="T20" i="5"/>
  <c r="S20" i="5"/>
  <c r="AG19" i="5"/>
  <c r="AF19" i="5"/>
  <c r="AF18" i="5" s="1"/>
  <c r="Y19" i="5"/>
  <c r="X19" i="5"/>
  <c r="W19" i="5"/>
  <c r="U19" i="5"/>
  <c r="M19" i="5"/>
  <c r="AH18" i="5"/>
  <c r="Z18" i="5"/>
  <c r="X18" i="5"/>
  <c r="AF114" i="4"/>
  <c r="K37" i="21" s="1"/>
  <c r="P114" i="4"/>
  <c r="K114" i="4"/>
  <c r="AF113" i="4"/>
  <c r="P113" i="4"/>
  <c r="K113" i="4"/>
  <c r="K112" i="4"/>
  <c r="AF111" i="4"/>
  <c r="K111" i="4"/>
  <c r="T110" i="4"/>
  <c r="P110" i="4" s="1"/>
  <c r="K110" i="4"/>
  <c r="T109" i="4"/>
  <c r="P109" i="4" s="1"/>
  <c r="K109" i="4"/>
  <c r="T107" i="4"/>
  <c r="K107" i="4"/>
  <c r="T106" i="4"/>
  <c r="P106" i="4" s="1"/>
  <c r="K106" i="4"/>
  <c r="AE105" i="4"/>
  <c r="D107" i="6" s="1"/>
  <c r="AC105" i="4"/>
  <c r="AB105" i="4"/>
  <c r="AA105" i="4"/>
  <c r="Y105" i="4"/>
  <c r="X105" i="4"/>
  <c r="W105" i="4"/>
  <c r="V105" i="4"/>
  <c r="U105" i="4"/>
  <c r="S105" i="4"/>
  <c r="R105" i="4"/>
  <c r="Q105" i="4"/>
  <c r="K105" i="4"/>
  <c r="AB104" i="4"/>
  <c r="AA104" i="4"/>
  <c r="V104" i="4"/>
  <c r="V103" i="4" s="1"/>
  <c r="V24" i="4" s="1"/>
  <c r="P104" i="4"/>
  <c r="K104" i="4"/>
  <c r="AC103" i="4"/>
  <c r="AC24" i="4" s="1"/>
  <c r="AA103" i="4"/>
  <c r="S103" i="4"/>
  <c r="R103" i="4"/>
  <c r="R24" i="4" s="1"/>
  <c r="Q103" i="4"/>
  <c r="O103" i="4"/>
  <c r="N103" i="4"/>
  <c r="N24" i="4" s="1"/>
  <c r="M103" i="4"/>
  <c r="L103" i="4"/>
  <c r="AF102" i="4"/>
  <c r="P102" i="4"/>
  <c r="K102" i="4"/>
  <c r="AF101" i="4"/>
  <c r="P101" i="4"/>
  <c r="K101" i="4"/>
  <c r="AF100" i="4"/>
  <c r="K23" i="21" s="1"/>
  <c r="AA100" i="4"/>
  <c r="AA92" i="4" s="1"/>
  <c r="AA22" i="4" s="1"/>
  <c r="S100" i="4"/>
  <c r="S92" i="4" s="1"/>
  <c r="R100" i="4"/>
  <c r="Q100" i="4"/>
  <c r="P100" i="4"/>
  <c r="N100" i="4"/>
  <c r="M100" i="4"/>
  <c r="L100" i="4"/>
  <c r="K100" i="4"/>
  <c r="AF99" i="4"/>
  <c r="P99" i="4"/>
  <c r="K99" i="4"/>
  <c r="AF98" i="4"/>
  <c r="P98" i="4"/>
  <c r="K98" i="4"/>
  <c r="AF97" i="4"/>
  <c r="P97" i="4"/>
  <c r="K97" i="4"/>
  <c r="AF96" i="4"/>
  <c r="Z96" i="4"/>
  <c r="X96" i="4"/>
  <c r="V96" i="4"/>
  <c r="P96" i="4"/>
  <c r="K96" i="4"/>
  <c r="AF95" i="4"/>
  <c r="P95" i="4"/>
  <c r="K95" i="4"/>
  <c r="AF94" i="4"/>
  <c r="V94" i="4"/>
  <c r="P94" i="4"/>
  <c r="K94" i="4"/>
  <c r="AF93" i="4"/>
  <c r="Z93" i="4"/>
  <c r="Z92" i="4" s="1"/>
  <c r="Z22" i="4" s="1"/>
  <c r="X93" i="4"/>
  <c r="X92" i="4" s="1"/>
  <c r="X22" i="4" s="1"/>
  <c r="V93" i="4"/>
  <c r="P93" i="4"/>
  <c r="K93" i="4"/>
  <c r="AE92" i="4"/>
  <c r="D94" i="6" s="1"/>
  <c r="D24" i="6" s="1"/>
  <c r="AD92" i="4"/>
  <c r="AC92" i="4"/>
  <c r="AC22" i="4" s="1"/>
  <c r="AB92" i="4"/>
  <c r="AB22" i="4" s="1"/>
  <c r="V92" i="4"/>
  <c r="V22" i="4" s="1"/>
  <c r="T92" i="4"/>
  <c r="R92" i="4"/>
  <c r="Q92" i="4"/>
  <c r="O92" i="4"/>
  <c r="N92" i="4"/>
  <c r="M92" i="4"/>
  <c r="M22" i="4" s="1"/>
  <c r="L92" i="4"/>
  <c r="J92" i="4"/>
  <c r="J22" i="4" s="1"/>
  <c r="AF91" i="4"/>
  <c r="E93" i="6" s="1"/>
  <c r="P91" i="4"/>
  <c r="K91" i="4"/>
  <c r="AF90" i="4"/>
  <c r="E92" i="6" s="1"/>
  <c r="P90" i="4"/>
  <c r="K90" i="4"/>
  <c r="AE89" i="4"/>
  <c r="AE21" i="4" s="1"/>
  <c r="AD89" i="4"/>
  <c r="AF89" i="4" s="1"/>
  <c r="AC89" i="4"/>
  <c r="AB89" i="4"/>
  <c r="AA89" i="4"/>
  <c r="AA21" i="4" s="1"/>
  <c r="Z89" i="4"/>
  <c r="Z21" i="4" s="1"/>
  <c r="X89" i="4"/>
  <c r="V89" i="4"/>
  <c r="T89" i="4"/>
  <c r="T21" i="4" s="1"/>
  <c r="S89" i="4"/>
  <c r="R89" i="4"/>
  <c r="Q89" i="4"/>
  <c r="O89" i="4"/>
  <c r="O21" i="4" s="1"/>
  <c r="N89" i="4"/>
  <c r="M89" i="4"/>
  <c r="L89" i="4"/>
  <c r="L21" i="4" s="1"/>
  <c r="K89" i="4"/>
  <c r="K21" i="4" s="1"/>
  <c r="J89" i="4"/>
  <c r="AF88" i="4"/>
  <c r="E90" i="6" s="1"/>
  <c r="P88" i="4"/>
  <c r="K88" i="4"/>
  <c r="AF87" i="4"/>
  <c r="E89" i="6" s="1"/>
  <c r="P87" i="4"/>
  <c r="K87" i="4"/>
  <c r="AE86" i="4"/>
  <c r="D88" i="6" s="1"/>
  <c r="AD86" i="4"/>
  <c r="AC86" i="4"/>
  <c r="AB86" i="4"/>
  <c r="AF86" i="4" s="1"/>
  <c r="E88" i="6" s="1"/>
  <c r="AA86" i="4"/>
  <c r="Z86" i="4"/>
  <c r="X86" i="4"/>
  <c r="V86" i="4"/>
  <c r="T86" i="4"/>
  <c r="S86" i="4"/>
  <c r="R86" i="4"/>
  <c r="Q86" i="4"/>
  <c r="P86" i="4" s="1"/>
  <c r="O86" i="4"/>
  <c r="N86" i="4"/>
  <c r="M86" i="4"/>
  <c r="L86" i="4"/>
  <c r="K86" i="4" s="1"/>
  <c r="J86" i="4"/>
  <c r="AF85" i="4"/>
  <c r="E87" i="6" s="1"/>
  <c r="P85" i="4"/>
  <c r="K85" i="4"/>
  <c r="AF84" i="4"/>
  <c r="E86" i="6" s="1"/>
  <c r="P84" i="4"/>
  <c r="K84" i="4"/>
  <c r="AF83" i="4"/>
  <c r="E85" i="6" s="1"/>
  <c r="AA83" i="4"/>
  <c r="AA82" i="4" s="1"/>
  <c r="AA76" i="4" s="1"/>
  <c r="T83" i="4"/>
  <c r="T82" i="4" s="1"/>
  <c r="T76" i="4" s="1"/>
  <c r="S83" i="4"/>
  <c r="R83" i="4"/>
  <c r="Q83" i="4"/>
  <c r="O83" i="4"/>
  <c r="N83" i="4"/>
  <c r="M83" i="4"/>
  <c r="M82" i="4" s="1"/>
  <c r="M76" i="4" s="1"/>
  <c r="L83" i="4"/>
  <c r="AE82" i="4"/>
  <c r="AD82" i="4"/>
  <c r="AC82" i="4"/>
  <c r="AB82" i="4"/>
  <c r="Z82" i="4"/>
  <c r="Z76" i="4" s="1"/>
  <c r="X82" i="4"/>
  <c r="V82" i="4"/>
  <c r="S82" i="4"/>
  <c r="R82" i="4"/>
  <c r="O82" i="4"/>
  <c r="N82" i="4"/>
  <c r="L82" i="4"/>
  <c r="J82" i="4"/>
  <c r="AF81" i="4"/>
  <c r="E83" i="6" s="1"/>
  <c r="P81" i="4"/>
  <c r="K81" i="4"/>
  <c r="AF80" i="4"/>
  <c r="P80" i="4"/>
  <c r="K80" i="4"/>
  <c r="AF79" i="4"/>
  <c r="E81" i="6" s="1"/>
  <c r="P79" i="4"/>
  <c r="K79" i="4"/>
  <c r="AF78" i="4"/>
  <c r="E80" i="6" s="1"/>
  <c r="P78" i="4"/>
  <c r="K78" i="4"/>
  <c r="AF77" i="4"/>
  <c r="E79" i="6" s="1"/>
  <c r="P77" i="4"/>
  <c r="K77" i="4"/>
  <c r="AC76" i="4"/>
  <c r="AB76" i="4"/>
  <c r="X76" i="4"/>
  <c r="V76" i="4"/>
  <c r="S76" i="4"/>
  <c r="R76" i="4"/>
  <c r="O76" i="4"/>
  <c r="N76" i="4"/>
  <c r="J76" i="4"/>
  <c r="AF75" i="4"/>
  <c r="P75" i="4"/>
  <c r="K75" i="4"/>
  <c r="AF74" i="4"/>
  <c r="AB74" i="4"/>
  <c r="AA74" i="4"/>
  <c r="S74" i="4"/>
  <c r="S69" i="4" s="1"/>
  <c r="S68" i="4" s="1"/>
  <c r="S48" i="4" s="1"/>
  <c r="S20" i="4" s="1"/>
  <c r="R74" i="4"/>
  <c r="N74" i="4"/>
  <c r="M74" i="4"/>
  <c r="M69" i="4" s="1"/>
  <c r="M68" i="4" s="1"/>
  <c r="M48" i="4" s="1"/>
  <c r="K74" i="4"/>
  <c r="AF73" i="4"/>
  <c r="E75" i="6" s="1"/>
  <c r="P73" i="4"/>
  <c r="K73" i="4"/>
  <c r="AF72" i="4"/>
  <c r="E74" i="6" s="1"/>
  <c r="P72" i="4"/>
  <c r="K72" i="4"/>
  <c r="AF71" i="4"/>
  <c r="E73" i="6" s="1"/>
  <c r="P71" i="4"/>
  <c r="K71" i="4"/>
  <c r="J71" i="4"/>
  <c r="AF70" i="4"/>
  <c r="E72" i="6" s="1"/>
  <c r="AE70" i="4"/>
  <c r="T70" i="4"/>
  <c r="S70" i="4"/>
  <c r="R70" i="4"/>
  <c r="R69" i="4" s="1"/>
  <c r="R68" i="4" s="1"/>
  <c r="Q70" i="4"/>
  <c r="P70" i="4" s="1"/>
  <c r="O70" i="4"/>
  <c r="N70" i="4"/>
  <c r="M70" i="4"/>
  <c r="L70" i="4"/>
  <c r="K70" i="4"/>
  <c r="V70" i="4" s="1"/>
  <c r="V69" i="4" s="1"/>
  <c r="V68" i="4" s="1"/>
  <c r="J70" i="4"/>
  <c r="AD69" i="4"/>
  <c r="AC69" i="4"/>
  <c r="AC68" i="4" s="1"/>
  <c r="AB69" i="4"/>
  <c r="AA69" i="4"/>
  <c r="Z69" i="4"/>
  <c r="Z68" i="4" s="1"/>
  <c r="X69" i="4"/>
  <c r="T69" i="4"/>
  <c r="Q69" i="4"/>
  <c r="O69" i="4"/>
  <c r="N69" i="4"/>
  <c r="L69" i="4"/>
  <c r="K69" i="4"/>
  <c r="J69" i="4"/>
  <c r="AB68" i="4"/>
  <c r="AA68" i="4"/>
  <c r="X68" i="4"/>
  <c r="T68" i="4"/>
  <c r="Q68" i="4"/>
  <c r="O68" i="4"/>
  <c r="N68" i="4"/>
  <c r="L68" i="4"/>
  <c r="J68" i="4"/>
  <c r="AF67" i="4"/>
  <c r="E69" i="6" s="1"/>
  <c r="P67" i="4"/>
  <c r="K67" i="4"/>
  <c r="AF66" i="4"/>
  <c r="E68" i="6" s="1"/>
  <c r="X66" i="4"/>
  <c r="V66" i="4"/>
  <c r="P66" i="4"/>
  <c r="K66" i="4"/>
  <c r="AF65" i="4"/>
  <c r="E67" i="6" s="1"/>
  <c r="X65" i="4"/>
  <c r="V65" i="4"/>
  <c r="P65" i="4"/>
  <c r="K65" i="4"/>
  <c r="AF64" i="4"/>
  <c r="X64" i="4"/>
  <c r="V64" i="4"/>
  <c r="P64" i="4"/>
  <c r="K64" i="4"/>
  <c r="AF63" i="4"/>
  <c r="E65" i="6" s="1"/>
  <c r="X63" i="4"/>
  <c r="V63" i="4"/>
  <c r="P63" i="4"/>
  <c r="K63" i="4"/>
  <c r="AF62" i="4"/>
  <c r="E64" i="6" s="1"/>
  <c r="X62" i="4"/>
  <c r="V62" i="4"/>
  <c r="P62" i="4"/>
  <c r="K62" i="4"/>
  <c r="AF61" i="4"/>
  <c r="E63" i="6" s="1"/>
  <c r="X61" i="4"/>
  <c r="V61" i="4"/>
  <c r="P61" i="4"/>
  <c r="K61" i="4"/>
  <c r="AF60" i="4"/>
  <c r="E62" i="6" s="1"/>
  <c r="X60" i="4"/>
  <c r="V60" i="4"/>
  <c r="P60" i="4"/>
  <c r="K60" i="4"/>
  <c r="AF59" i="4"/>
  <c r="E61" i="6" s="1"/>
  <c r="AE59" i="4"/>
  <c r="D61" i="6" s="1"/>
  <c r="Z59" i="4"/>
  <c r="X59" i="4"/>
  <c r="P59" i="4"/>
  <c r="K59" i="4"/>
  <c r="AF58" i="4"/>
  <c r="E60" i="6" s="1"/>
  <c r="AE58" i="4"/>
  <c r="D60" i="6" s="1"/>
  <c r="X58" i="4"/>
  <c r="V58" i="4"/>
  <c r="P58" i="4"/>
  <c r="K58" i="4"/>
  <c r="AF57" i="4"/>
  <c r="E59" i="6" s="1"/>
  <c r="AE57" i="4"/>
  <c r="D59" i="6" s="1"/>
  <c r="X57" i="4"/>
  <c r="V57" i="4"/>
  <c r="P57" i="4"/>
  <c r="K57" i="4"/>
  <c r="AF56" i="4"/>
  <c r="E58" i="6" s="1"/>
  <c r="AE56" i="4"/>
  <c r="D58" i="6" s="1"/>
  <c r="X56" i="4"/>
  <c r="V56" i="4"/>
  <c r="V50" i="4" s="1"/>
  <c r="V49" i="4" s="1"/>
  <c r="V48" i="4" s="1"/>
  <c r="V20" i="4" s="1"/>
  <c r="P56" i="4"/>
  <c r="K56" i="4"/>
  <c r="AF55" i="4"/>
  <c r="E57" i="6" s="1"/>
  <c r="AE55" i="4"/>
  <c r="D57" i="6" s="1"/>
  <c r="X55" i="4"/>
  <c r="V55" i="4"/>
  <c r="P55" i="4"/>
  <c r="K55" i="4"/>
  <c r="AF54" i="4"/>
  <c r="E56" i="6" s="1"/>
  <c r="X54" i="4"/>
  <c r="AC54" i="4" s="1"/>
  <c r="P54" i="4"/>
  <c r="K54" i="4"/>
  <c r="AF53" i="4"/>
  <c r="AE53" i="4"/>
  <c r="AA53" i="4"/>
  <c r="G55" i="6" s="1"/>
  <c r="T53" i="4"/>
  <c r="S53" i="4"/>
  <c r="R53" i="4"/>
  <c r="Q53" i="4"/>
  <c r="P53" i="4" s="1"/>
  <c r="O53" i="4"/>
  <c r="N53" i="4"/>
  <c r="M53" i="4"/>
  <c r="L53" i="4"/>
  <c r="K53" i="4"/>
  <c r="AF52" i="4"/>
  <c r="AE52" i="4"/>
  <c r="D54" i="6" s="1"/>
  <c r="AA52" i="4"/>
  <c r="T52" i="4"/>
  <c r="T50" i="4" s="1"/>
  <c r="T49" i="4" s="1"/>
  <c r="S52" i="4"/>
  <c r="R52" i="4"/>
  <c r="Q52" i="4"/>
  <c r="P52" i="4"/>
  <c r="O52" i="4"/>
  <c r="N52" i="4"/>
  <c r="M52" i="4"/>
  <c r="L52" i="4"/>
  <c r="L50" i="4" s="1"/>
  <c r="L49" i="4" s="1"/>
  <c r="Z51" i="4"/>
  <c r="X51" i="4"/>
  <c r="V51" i="4"/>
  <c r="P51" i="4"/>
  <c r="K51" i="4"/>
  <c r="J51" i="4"/>
  <c r="AD50" i="4"/>
  <c r="AB50" i="4"/>
  <c r="Z50" i="4"/>
  <c r="Z49" i="4" s="1"/>
  <c r="Z48" i="4" s="1"/>
  <c r="Z20" i="4" s="1"/>
  <c r="S50" i="4"/>
  <c r="R50" i="4"/>
  <c r="Q50" i="4"/>
  <c r="P50" i="4" s="1"/>
  <c r="O50" i="4"/>
  <c r="O49" i="4" s="1"/>
  <c r="O48" i="4" s="1"/>
  <c r="O20" i="4" s="1"/>
  <c r="O18" i="4" s="1"/>
  <c r="N50" i="4"/>
  <c r="M50" i="4"/>
  <c r="K50" i="4"/>
  <c r="AB49" i="4"/>
  <c r="S49" i="4"/>
  <c r="R49" i="4"/>
  <c r="Q49" i="4"/>
  <c r="N49" i="4"/>
  <c r="M49" i="4"/>
  <c r="AB48" i="4"/>
  <c r="N48" i="4"/>
  <c r="N20" i="4" s="1"/>
  <c r="AF47" i="4"/>
  <c r="P47" i="4"/>
  <c r="K47" i="4"/>
  <c r="AF46" i="4"/>
  <c r="P46" i="4"/>
  <c r="K46" i="4"/>
  <c r="AE45" i="4"/>
  <c r="AD45" i="4"/>
  <c r="AC45" i="4"/>
  <c r="AB45" i="4"/>
  <c r="AF45" i="4" s="1"/>
  <c r="AA45" i="4"/>
  <c r="Z45" i="4"/>
  <c r="X45" i="4"/>
  <c r="V45" i="4"/>
  <c r="T45" i="4"/>
  <c r="S45" i="4"/>
  <c r="R45" i="4"/>
  <c r="Q45" i="4"/>
  <c r="P45" i="4" s="1"/>
  <c r="O45" i="4"/>
  <c r="N45" i="4"/>
  <c r="M45" i="4"/>
  <c r="L45" i="4"/>
  <c r="J45" i="4"/>
  <c r="AF44" i="4"/>
  <c r="P44" i="4"/>
  <c r="K44" i="4"/>
  <c r="AF43" i="4"/>
  <c r="P43" i="4"/>
  <c r="K43" i="4"/>
  <c r="AF42" i="4"/>
  <c r="P42" i="4"/>
  <c r="K42" i="4"/>
  <c r="AE41" i="4"/>
  <c r="AE36" i="4" s="1"/>
  <c r="AD41" i="4"/>
  <c r="AC41" i="4"/>
  <c r="AB41" i="4"/>
  <c r="AB36" i="4" s="1"/>
  <c r="AA41" i="4"/>
  <c r="AA36" i="4" s="1"/>
  <c r="Z41" i="4"/>
  <c r="X41" i="4"/>
  <c r="X36" i="4" s="1"/>
  <c r="V41" i="4"/>
  <c r="V36" i="4" s="1"/>
  <c r="T41" i="4"/>
  <c r="T36" i="4" s="1"/>
  <c r="S41" i="4"/>
  <c r="R41" i="4"/>
  <c r="Q41" i="4"/>
  <c r="O41" i="4"/>
  <c r="N41" i="4"/>
  <c r="M41" i="4"/>
  <c r="M36" i="4" s="1"/>
  <c r="L41" i="4"/>
  <c r="K41" i="4" s="1"/>
  <c r="J41" i="4"/>
  <c r="AF40" i="4"/>
  <c r="P40" i="4"/>
  <c r="K40" i="4"/>
  <c r="AF39" i="4"/>
  <c r="P39" i="4"/>
  <c r="K39" i="4"/>
  <c r="AF38" i="4"/>
  <c r="P38" i="4"/>
  <c r="K38" i="4"/>
  <c r="AE37" i="4"/>
  <c r="AD37" i="4"/>
  <c r="AC37" i="4"/>
  <c r="AC36" i="4" s="1"/>
  <c r="AB37" i="4"/>
  <c r="AA37" i="4"/>
  <c r="Z37" i="4"/>
  <c r="X37" i="4"/>
  <c r="V37" i="4"/>
  <c r="T37" i="4"/>
  <c r="S37" i="4"/>
  <c r="S36" i="4" s="1"/>
  <c r="R37" i="4"/>
  <c r="R36" i="4" s="1"/>
  <c r="Q37" i="4"/>
  <c r="O37" i="4"/>
  <c r="N37" i="4"/>
  <c r="K37" i="4" s="1"/>
  <c r="M37" i="4"/>
  <c r="L37" i="4"/>
  <c r="J37" i="4"/>
  <c r="J36" i="4" s="1"/>
  <c r="Z36" i="4"/>
  <c r="O36" i="4"/>
  <c r="N36" i="4"/>
  <c r="AF35" i="4"/>
  <c r="P35" i="4"/>
  <c r="K35" i="4"/>
  <c r="AF34" i="4"/>
  <c r="P34" i="4"/>
  <c r="K34" i="4"/>
  <c r="AE33" i="4"/>
  <c r="AD33" i="4"/>
  <c r="AC33" i="4"/>
  <c r="AB33" i="4"/>
  <c r="AF33" i="4" s="1"/>
  <c r="AA33" i="4"/>
  <c r="Z33" i="4"/>
  <c r="X33" i="4"/>
  <c r="V33" i="4"/>
  <c r="T33" i="4"/>
  <c r="S33" i="4"/>
  <c r="R33" i="4"/>
  <c r="Q33" i="4"/>
  <c r="P33" i="4" s="1"/>
  <c r="O33" i="4"/>
  <c r="N33" i="4"/>
  <c r="M33" i="4"/>
  <c r="L33" i="4"/>
  <c r="J33" i="4"/>
  <c r="AF32" i="4"/>
  <c r="P32" i="4"/>
  <c r="K32" i="4"/>
  <c r="AF31" i="4"/>
  <c r="P31" i="4"/>
  <c r="P26" i="4" s="1"/>
  <c r="P25" i="4" s="1"/>
  <c r="P19" i="4" s="1"/>
  <c r="K31" i="4"/>
  <c r="AF30" i="4"/>
  <c r="P30" i="4"/>
  <c r="K30" i="4"/>
  <c r="K27" i="4" s="1"/>
  <c r="K26" i="4" s="1"/>
  <c r="K25" i="4" s="1"/>
  <c r="K19" i="4" s="1"/>
  <c r="AF29" i="4"/>
  <c r="E31" i="6" s="1"/>
  <c r="P29" i="4"/>
  <c r="K29" i="4"/>
  <c r="AF28" i="4"/>
  <c r="P28" i="4"/>
  <c r="K28" i="4"/>
  <c r="J28" i="4"/>
  <c r="AD27" i="4"/>
  <c r="AC27" i="4"/>
  <c r="AC26" i="4" s="1"/>
  <c r="AC25" i="4" s="1"/>
  <c r="AC19" i="4" s="1"/>
  <c r="AB27" i="4"/>
  <c r="AB26" i="4" s="1"/>
  <c r="AA27" i="4"/>
  <c r="Z27" i="4"/>
  <c r="X27" i="4"/>
  <c r="X26" i="4" s="1"/>
  <c r="X25" i="4" s="1"/>
  <c r="X19" i="4" s="1"/>
  <c r="V27" i="4"/>
  <c r="V26" i="4" s="1"/>
  <c r="T27" i="4"/>
  <c r="S27" i="4"/>
  <c r="R27" i="4"/>
  <c r="R26" i="4" s="1"/>
  <c r="R25" i="4" s="1"/>
  <c r="R19" i="4" s="1"/>
  <c r="Q27" i="4"/>
  <c r="Q26" i="4" s="1"/>
  <c r="P27" i="4"/>
  <c r="O27" i="4"/>
  <c r="N27" i="4"/>
  <c r="N26" i="4" s="1"/>
  <c r="N25" i="4" s="1"/>
  <c r="N19" i="4" s="1"/>
  <c r="M27" i="4"/>
  <c r="M26" i="4" s="1"/>
  <c r="M25" i="4" s="1"/>
  <c r="M19" i="4" s="1"/>
  <c r="L27" i="4"/>
  <c r="AD26" i="4"/>
  <c r="AA26" i="4"/>
  <c r="Z26" i="4"/>
  <c r="T26" i="4"/>
  <c r="S26" i="4"/>
  <c r="O26" i="4"/>
  <c r="L26" i="4"/>
  <c r="AD25" i="4"/>
  <c r="AB25" i="4"/>
  <c r="AA25" i="4"/>
  <c r="Z25" i="4"/>
  <c r="V25" i="4"/>
  <c r="V19" i="4" s="1"/>
  <c r="T25" i="4"/>
  <c r="S25" i="4"/>
  <c r="Q25" i="4"/>
  <c r="Q19" i="4" s="1"/>
  <c r="O25" i="4"/>
  <c r="L25" i="4"/>
  <c r="AA24" i="4"/>
  <c r="Y24" i="4"/>
  <c r="W24" i="4"/>
  <c r="U24" i="4"/>
  <c r="S24" i="4"/>
  <c r="Q24" i="4"/>
  <c r="O24" i="4"/>
  <c r="M24" i="4"/>
  <c r="L24" i="4"/>
  <c r="AF23" i="4"/>
  <c r="AE23" i="4"/>
  <c r="AD23" i="4"/>
  <c r="AC23" i="4"/>
  <c r="AB23" i="4"/>
  <c r="AA23" i="4"/>
  <c r="Z23" i="4"/>
  <c r="Y23" i="4"/>
  <c r="X23" i="4"/>
  <c r="W23" i="4"/>
  <c r="V23" i="4"/>
  <c r="U23" i="4"/>
  <c r="T23" i="4"/>
  <c r="S23" i="4"/>
  <c r="R23" i="4"/>
  <c r="Q23" i="4"/>
  <c r="P23" i="4"/>
  <c r="O23" i="4"/>
  <c r="N23" i="4"/>
  <c r="M23" i="4"/>
  <c r="L23" i="4"/>
  <c r="K23" i="4"/>
  <c r="J23" i="4"/>
  <c r="AE22" i="4"/>
  <c r="AD22" i="4"/>
  <c r="Y22" i="4"/>
  <c r="W22" i="4"/>
  <c r="W18" i="4" s="1"/>
  <c r="U22" i="4"/>
  <c r="T22" i="4"/>
  <c r="S22" i="4"/>
  <c r="R22" i="4"/>
  <c r="O22" i="4"/>
  <c r="N22" i="4"/>
  <c r="L22" i="4"/>
  <c r="AC21" i="4"/>
  <c r="AB21" i="4"/>
  <c r="Y21" i="4"/>
  <c r="X21" i="4"/>
  <c r="W21" i="4"/>
  <c r="V21" i="4"/>
  <c r="U21" i="4"/>
  <c r="R21" i="4"/>
  <c r="Q21" i="4"/>
  <c r="N21" i="4"/>
  <c r="M21" i="4"/>
  <c r="J21" i="4"/>
  <c r="AB20" i="4"/>
  <c r="Y20" i="4"/>
  <c r="Y18" i="4" s="1"/>
  <c r="W20" i="4"/>
  <c r="U20" i="4"/>
  <c r="U18" i="4" s="1"/>
  <c r="M20" i="4"/>
  <c r="AD19" i="4"/>
  <c r="AB19" i="4"/>
  <c r="AA19" i="4"/>
  <c r="Z19" i="4"/>
  <c r="Y19" i="4"/>
  <c r="W19" i="4"/>
  <c r="U19" i="4"/>
  <c r="T19" i="4"/>
  <c r="S19" i="4"/>
  <c r="O19" i="4"/>
  <c r="L19" i="4"/>
  <c r="BH107" i="3"/>
  <c r="BC107" i="3"/>
  <c r="AX107" i="3"/>
  <c r="AS107" i="3"/>
  <c r="AS102" i="3" s="1"/>
  <c r="AS24" i="3" s="1"/>
  <c r="AN107" i="3"/>
  <c r="AI107" i="3"/>
  <c r="AD107" i="3"/>
  <c r="Y107" i="3"/>
  <c r="BK106" i="3"/>
  <c r="BH106" i="3" s="1"/>
  <c r="BA106" i="3"/>
  <c r="AX106" i="3"/>
  <c r="BK105" i="3"/>
  <c r="BH105" i="3" s="1"/>
  <c r="BA105" i="3"/>
  <c r="AX105" i="3" s="1"/>
  <c r="BK104" i="3"/>
  <c r="BH104" i="3" s="1"/>
  <c r="BA104" i="3"/>
  <c r="AX104" i="3" s="1"/>
  <c r="BH103" i="3"/>
  <c r="BC103" i="3"/>
  <c r="AX103" i="3"/>
  <c r="AS103" i="3"/>
  <c r="AN103" i="3"/>
  <c r="AI103" i="3"/>
  <c r="AD103" i="3"/>
  <c r="Y103" i="3"/>
  <c r="X103" i="3"/>
  <c r="W103" i="3"/>
  <c r="O103" i="3"/>
  <c r="O102" i="3" s="1"/>
  <c r="O24" i="3" s="1"/>
  <c r="BL102" i="3"/>
  <c r="BK102" i="3"/>
  <c r="BJ102" i="3"/>
  <c r="BI102" i="3"/>
  <c r="BG102" i="3"/>
  <c r="BF102" i="3"/>
  <c r="BE102" i="3"/>
  <c r="BD102" i="3"/>
  <c r="BC102" i="3"/>
  <c r="BB102" i="3"/>
  <c r="AZ102" i="3"/>
  <c r="AY102" i="3"/>
  <c r="AW102" i="3"/>
  <c r="AW24" i="3" s="1"/>
  <c r="AV102" i="3"/>
  <c r="AV24" i="3" s="1"/>
  <c r="AU102" i="3"/>
  <c r="AT102" i="3"/>
  <c r="AR102" i="3"/>
  <c r="AR24" i="3" s="1"/>
  <c r="AQ102" i="3"/>
  <c r="AP102" i="3"/>
  <c r="AO102" i="3"/>
  <c r="AN102" i="3"/>
  <c r="AN24" i="3" s="1"/>
  <c r="AM102" i="3"/>
  <c r="AL102" i="3"/>
  <c r="AK102" i="3"/>
  <c r="AK24" i="3" s="1"/>
  <c r="AJ102" i="3"/>
  <c r="AJ24" i="3" s="1"/>
  <c r="AI102" i="3"/>
  <c r="AH102" i="3"/>
  <c r="AG102" i="3"/>
  <c r="AG24" i="3" s="1"/>
  <c r="AF102" i="3"/>
  <c r="AF24" i="3" s="1"/>
  <c r="AE102" i="3"/>
  <c r="AC102" i="3"/>
  <c r="AB102" i="3"/>
  <c r="AB24" i="3" s="1"/>
  <c r="AA102" i="3"/>
  <c r="Z102" i="3"/>
  <c r="X102" i="3"/>
  <c r="X24" i="3" s="1"/>
  <c r="W102" i="3"/>
  <c r="V102" i="3"/>
  <c r="U102" i="3"/>
  <c r="T102" i="3"/>
  <c r="T24" i="3" s="1"/>
  <c r="S102" i="3"/>
  <c r="R102" i="3"/>
  <c r="Q102" i="3"/>
  <c r="P102" i="3"/>
  <c r="P24" i="3" s="1"/>
  <c r="N102" i="3"/>
  <c r="BH101" i="3"/>
  <c r="BC101" i="3"/>
  <c r="AX101" i="3"/>
  <c r="AS101" i="3"/>
  <c r="AN101" i="3"/>
  <c r="AI101" i="3"/>
  <c r="AD101" i="3"/>
  <c r="Y101" i="3"/>
  <c r="BH100" i="3"/>
  <c r="BC100" i="3"/>
  <c r="AX100" i="3"/>
  <c r="AS100" i="3"/>
  <c r="AN100" i="3"/>
  <c r="AI100" i="3"/>
  <c r="AD100" i="3"/>
  <c r="Y100" i="3"/>
  <c r="BH99" i="3"/>
  <c r="BC99" i="3"/>
  <c r="AX99" i="3"/>
  <c r="AS99" i="3"/>
  <c r="AN99" i="3"/>
  <c r="AI99" i="3"/>
  <c r="AD99" i="3"/>
  <c r="Y99" i="3"/>
  <c r="BH98" i="3"/>
  <c r="BC98" i="3"/>
  <c r="AX98" i="3"/>
  <c r="AS98" i="3"/>
  <c r="AN98" i="3"/>
  <c r="AI98" i="3"/>
  <c r="AD98" i="3"/>
  <c r="Y98" i="3"/>
  <c r="BK97" i="3"/>
  <c r="BH97" i="3" s="1"/>
  <c r="BC97" i="3"/>
  <c r="BA97" i="3"/>
  <c r="AX97" i="3"/>
  <c r="AS97" i="3"/>
  <c r="BK96" i="3"/>
  <c r="BH96" i="3" s="1"/>
  <c r="BC96" i="3"/>
  <c r="BA96" i="3"/>
  <c r="AS96" i="3"/>
  <c r="BH95" i="3"/>
  <c r="BC95" i="3"/>
  <c r="AX95" i="3"/>
  <c r="AS95" i="3"/>
  <c r="AN95" i="3"/>
  <c r="AI95" i="3"/>
  <c r="AD95" i="3"/>
  <c r="Y95" i="3"/>
  <c r="BH94" i="3"/>
  <c r="BC94" i="3"/>
  <c r="AX94" i="3"/>
  <c r="AS94" i="3"/>
  <c r="AN94" i="3"/>
  <c r="AI94" i="3"/>
  <c r="AD94" i="3"/>
  <c r="Y94" i="3"/>
  <c r="BH93" i="3"/>
  <c r="BC93" i="3"/>
  <c r="AX93" i="3"/>
  <c r="AS93" i="3"/>
  <c r="AN93" i="3"/>
  <c r="AI93" i="3"/>
  <c r="AD93" i="3"/>
  <c r="Y93" i="3"/>
  <c r="BH92" i="3"/>
  <c r="BC92" i="3"/>
  <c r="AX92" i="3"/>
  <c r="AS92" i="3"/>
  <c r="AN92" i="3"/>
  <c r="AI92" i="3"/>
  <c r="AD92" i="3"/>
  <c r="Y92" i="3"/>
  <c r="BL91" i="3"/>
  <c r="BK91" i="3"/>
  <c r="BH91" i="3" s="1"/>
  <c r="BJ91" i="3"/>
  <c r="BI91" i="3"/>
  <c r="BG91" i="3"/>
  <c r="BF91" i="3"/>
  <c r="BE91" i="3"/>
  <c r="BD91" i="3"/>
  <c r="BC91" i="3"/>
  <c r="BB91" i="3"/>
  <c r="AZ91" i="3"/>
  <c r="AY91" i="3"/>
  <c r="AW91" i="3"/>
  <c r="AV91" i="3"/>
  <c r="AU91" i="3"/>
  <c r="AT91" i="3"/>
  <c r="AS91" i="3" s="1"/>
  <c r="AS22" i="3" s="1"/>
  <c r="AR91" i="3"/>
  <c r="AQ91" i="3"/>
  <c r="AP91" i="3"/>
  <c r="AO91" i="3"/>
  <c r="AN91" i="3"/>
  <c r="AM91" i="3"/>
  <c r="AL91" i="3"/>
  <c r="AK91" i="3"/>
  <c r="AJ91" i="3"/>
  <c r="AI91" i="3" s="1"/>
  <c r="AI22" i="3" s="1"/>
  <c r="AH91" i="3"/>
  <c r="AG91" i="3"/>
  <c r="AF91" i="3"/>
  <c r="AE91" i="3"/>
  <c r="AC91" i="3"/>
  <c r="AB91" i="3"/>
  <c r="AA91" i="3"/>
  <c r="Z91" i="3"/>
  <c r="X91" i="3"/>
  <c r="W91" i="3"/>
  <c r="V91" i="3"/>
  <c r="U91" i="3"/>
  <c r="T91" i="3"/>
  <c r="S91" i="3"/>
  <c r="R91" i="3"/>
  <c r="Q91" i="3"/>
  <c r="P91" i="3"/>
  <c r="O91" i="3"/>
  <c r="BH90" i="3"/>
  <c r="BC90" i="3"/>
  <c r="AX90" i="3"/>
  <c r="AS90" i="3"/>
  <c r="AN90" i="3"/>
  <c r="AI90" i="3"/>
  <c r="AD90" i="3"/>
  <c r="Y90" i="3"/>
  <c r="BH89" i="3"/>
  <c r="BC89" i="3"/>
  <c r="AX89" i="3"/>
  <c r="AS89" i="3"/>
  <c r="AN89" i="3"/>
  <c r="AI89" i="3"/>
  <c r="AD89" i="3"/>
  <c r="Y89" i="3"/>
  <c r="BL88" i="3"/>
  <c r="BK88" i="3"/>
  <c r="BJ88" i="3"/>
  <c r="BI88" i="3"/>
  <c r="BG88" i="3"/>
  <c r="BF88" i="3"/>
  <c r="BE88" i="3"/>
  <c r="BD88" i="3"/>
  <c r="BC88" i="3" s="1"/>
  <c r="BB88" i="3"/>
  <c r="BA88" i="3"/>
  <c r="AZ88" i="3"/>
  <c r="AY88" i="3"/>
  <c r="AX88" i="3"/>
  <c r="AW88" i="3"/>
  <c r="AV88" i="3"/>
  <c r="AU88" i="3"/>
  <c r="AT88" i="3"/>
  <c r="AS88" i="3" s="1"/>
  <c r="AS21" i="3" s="1"/>
  <c r="AR88" i="3"/>
  <c r="AQ88" i="3"/>
  <c r="AP88" i="3"/>
  <c r="AO88" i="3"/>
  <c r="AM88" i="3"/>
  <c r="AL88" i="3"/>
  <c r="AK88" i="3"/>
  <c r="AK21" i="3" s="1"/>
  <c r="AJ88" i="3"/>
  <c r="AH88" i="3"/>
  <c r="AG88" i="3"/>
  <c r="AF88" i="3"/>
  <c r="AE88" i="3"/>
  <c r="AC88" i="3"/>
  <c r="AC21" i="3" s="1"/>
  <c r="AB88" i="3"/>
  <c r="AA88" i="3"/>
  <c r="Z88" i="3"/>
  <c r="Y88" i="3"/>
  <c r="Y21" i="3" s="1"/>
  <c r="X88" i="3"/>
  <c r="W88" i="3"/>
  <c r="V88" i="3"/>
  <c r="U88" i="3"/>
  <c r="U21" i="3" s="1"/>
  <c r="T88" i="3"/>
  <c r="S88" i="3"/>
  <c r="R88" i="3"/>
  <c r="Q88" i="3"/>
  <c r="Q21" i="3" s="1"/>
  <c r="P88" i="3"/>
  <c r="O88" i="3"/>
  <c r="BH87" i="3"/>
  <c r="BC87" i="3"/>
  <c r="AX87" i="3"/>
  <c r="AS87" i="3"/>
  <c r="AN87" i="3"/>
  <c r="AI87" i="3"/>
  <c r="AD87" i="3"/>
  <c r="Y87" i="3"/>
  <c r="BH86" i="3"/>
  <c r="BC86" i="3"/>
  <c r="AX86" i="3"/>
  <c r="AS86" i="3"/>
  <c r="AN86" i="3"/>
  <c r="AI86" i="3"/>
  <c r="AD86" i="3"/>
  <c r="Y86" i="3"/>
  <c r="BL85" i="3"/>
  <c r="BK85" i="3"/>
  <c r="BH85" i="3" s="1"/>
  <c r="BJ85" i="3"/>
  <c r="BI85" i="3"/>
  <c r="BG85" i="3"/>
  <c r="BF85" i="3"/>
  <c r="BE85" i="3"/>
  <c r="BD85" i="3"/>
  <c r="BC85" i="3"/>
  <c r="BB85" i="3"/>
  <c r="BA85" i="3"/>
  <c r="AZ85" i="3"/>
  <c r="AY85" i="3"/>
  <c r="AX85" i="3" s="1"/>
  <c r="AW85" i="3"/>
  <c r="AV85" i="3"/>
  <c r="AU85" i="3"/>
  <c r="AT85" i="3"/>
  <c r="AS85" i="3" s="1"/>
  <c r="AR85" i="3"/>
  <c r="AQ85" i="3"/>
  <c r="AP85" i="3"/>
  <c r="AO85" i="3"/>
  <c r="AN85" i="3"/>
  <c r="AM85" i="3"/>
  <c r="AL85" i="3"/>
  <c r="AK85" i="3"/>
  <c r="AJ85" i="3"/>
  <c r="AI85" i="3" s="1"/>
  <c r="AH85" i="3"/>
  <c r="AG85" i="3"/>
  <c r="AF85" i="3"/>
  <c r="AE85" i="3"/>
  <c r="AC85" i="3"/>
  <c r="AB85" i="3"/>
  <c r="AA85" i="3"/>
  <c r="Z85" i="3"/>
  <c r="X85" i="3"/>
  <c r="W85" i="3"/>
  <c r="V85" i="3"/>
  <c r="U85" i="3"/>
  <c r="T85" i="3"/>
  <c r="S85" i="3"/>
  <c r="R85" i="3"/>
  <c r="Q85" i="3"/>
  <c r="P85" i="3"/>
  <c r="O85" i="3"/>
  <c r="BH84" i="3"/>
  <c r="BC84" i="3"/>
  <c r="AX84" i="3"/>
  <c r="AS84" i="3"/>
  <c r="AN84" i="3"/>
  <c r="AI84" i="3"/>
  <c r="AD84" i="3"/>
  <c r="Y84" i="3"/>
  <c r="BH83" i="3"/>
  <c r="BC83" i="3"/>
  <c r="AX83" i="3"/>
  <c r="AS83" i="3"/>
  <c r="AN83" i="3"/>
  <c r="AI83" i="3"/>
  <c r="AD83" i="3"/>
  <c r="Y83" i="3"/>
  <c r="BH82" i="3"/>
  <c r="BC82" i="3"/>
  <c r="AX82" i="3"/>
  <c r="AS82" i="3"/>
  <c r="AR82" i="3"/>
  <c r="AQ82" i="3"/>
  <c r="AN82" i="3"/>
  <c r="AM82" i="3"/>
  <c r="AM81" i="3" s="1"/>
  <c r="AM75" i="3" s="1"/>
  <c r="AL82" i="3"/>
  <c r="AI82" i="3" s="1"/>
  <c r="AH82" i="3"/>
  <c r="AH81" i="3" s="1"/>
  <c r="AH75" i="3" s="1"/>
  <c r="AG82" i="3"/>
  <c r="AB82" i="3"/>
  <c r="BL81" i="3"/>
  <c r="BK81" i="3"/>
  <c r="BJ81" i="3"/>
  <c r="BJ75" i="3" s="1"/>
  <c r="BI81" i="3"/>
  <c r="BG81" i="3"/>
  <c r="BF81" i="3"/>
  <c r="BF75" i="3" s="1"/>
  <c r="BE81" i="3"/>
  <c r="BE75" i="3" s="1"/>
  <c r="BD81" i="3"/>
  <c r="BC81" i="3" s="1"/>
  <c r="BB81" i="3"/>
  <c r="BB75" i="3" s="1"/>
  <c r="BA81" i="3"/>
  <c r="BA75" i="3" s="1"/>
  <c r="AZ81" i="3"/>
  <c r="AY81" i="3"/>
  <c r="AX81" i="3"/>
  <c r="AW81" i="3"/>
  <c r="AW75" i="3" s="1"/>
  <c r="AV81" i="3"/>
  <c r="AU81" i="3"/>
  <c r="AT81" i="3"/>
  <c r="AT75" i="3" s="1"/>
  <c r="AR81" i="3"/>
  <c r="AQ81" i="3"/>
  <c r="AP81" i="3"/>
  <c r="AP75" i="3" s="1"/>
  <c r="AO81" i="3"/>
  <c r="AL81" i="3"/>
  <c r="AL75" i="3" s="1"/>
  <c r="AI75" i="3" s="1"/>
  <c r="AK81" i="3"/>
  <c r="AK75" i="3" s="1"/>
  <c r="AJ81" i="3"/>
  <c r="AG81" i="3"/>
  <c r="AF81" i="3"/>
  <c r="AE81" i="3"/>
  <c r="AA81" i="3"/>
  <c r="Z81" i="3"/>
  <c r="Z75" i="3" s="1"/>
  <c r="X81" i="3"/>
  <c r="W81" i="3"/>
  <c r="V81" i="3"/>
  <c r="V75" i="3" s="1"/>
  <c r="U81" i="3"/>
  <c r="U75" i="3" s="1"/>
  <c r="T81" i="3"/>
  <c r="S81" i="3"/>
  <c r="R81" i="3"/>
  <c r="R75" i="3" s="1"/>
  <c r="Q81" i="3"/>
  <c r="Q75" i="3" s="1"/>
  <c r="P81" i="3"/>
  <c r="O81" i="3"/>
  <c r="BH80" i="3"/>
  <c r="BC80" i="3"/>
  <c r="AX80" i="3"/>
  <c r="AS80" i="3"/>
  <c r="AN80" i="3"/>
  <c r="AI80" i="3"/>
  <c r="AD80" i="3"/>
  <c r="Y80" i="3"/>
  <c r="BH79" i="3"/>
  <c r="BC79" i="3"/>
  <c r="AX79" i="3"/>
  <c r="AS79" i="3"/>
  <c r="AN79" i="3"/>
  <c r="AI79" i="3"/>
  <c r="AD79" i="3"/>
  <c r="Y79" i="3"/>
  <c r="BH78" i="3"/>
  <c r="BC78" i="3"/>
  <c r="AX78" i="3"/>
  <c r="AS78" i="3"/>
  <c r="AN78" i="3"/>
  <c r="AI78" i="3"/>
  <c r="AD78" i="3"/>
  <c r="Y78" i="3"/>
  <c r="BH77" i="3"/>
  <c r="BC77" i="3"/>
  <c r="AX77" i="3"/>
  <c r="AS77" i="3"/>
  <c r="AN77" i="3"/>
  <c r="AI77" i="3"/>
  <c r="AD77" i="3"/>
  <c r="Y77" i="3"/>
  <c r="BH76" i="3"/>
  <c r="BC76" i="3"/>
  <c r="AX76" i="3"/>
  <c r="AS76" i="3"/>
  <c r="AN76" i="3"/>
  <c r="AI76" i="3"/>
  <c r="AD76" i="3"/>
  <c r="Y76" i="3"/>
  <c r="BL75" i="3"/>
  <c r="BK75" i="3"/>
  <c r="BG75" i="3"/>
  <c r="BD75" i="3"/>
  <c r="BC75" i="3" s="1"/>
  <c r="AZ75" i="3"/>
  <c r="AY75" i="3"/>
  <c r="AV75" i="3"/>
  <c r="AU75" i="3"/>
  <c r="AR75" i="3"/>
  <c r="AQ75" i="3"/>
  <c r="AJ75" i="3"/>
  <c r="AF75" i="3"/>
  <c r="AE75" i="3"/>
  <c r="AA75" i="3"/>
  <c r="X75" i="3"/>
  <c r="W75" i="3"/>
  <c r="T75" i="3"/>
  <c r="S75" i="3"/>
  <c r="P75" i="3"/>
  <c r="O75" i="3"/>
  <c r="BH74" i="3"/>
  <c r="BC74" i="3"/>
  <c r="AX74" i="3"/>
  <c r="AS74" i="3"/>
  <c r="AN74" i="3"/>
  <c r="AI74" i="3"/>
  <c r="AD74" i="3"/>
  <c r="Y74" i="3"/>
  <c r="BH73" i="3"/>
  <c r="BC73" i="3"/>
  <c r="AX73" i="3"/>
  <c r="AS73" i="3"/>
  <c r="AQ73" i="3"/>
  <c r="AN73" i="3" s="1"/>
  <c r="AL73" i="3"/>
  <c r="AI73" i="3" s="1"/>
  <c r="AG73" i="3"/>
  <c r="AD73" i="3" s="1"/>
  <c r="AB73" i="3"/>
  <c r="Y73" i="3"/>
  <c r="BH72" i="3"/>
  <c r="BC72" i="3"/>
  <c r="AX72" i="3"/>
  <c r="AS72" i="3"/>
  <c r="AN72" i="3"/>
  <c r="AI72" i="3"/>
  <c r="AD72" i="3"/>
  <c r="Y72" i="3"/>
  <c r="BH71" i="3"/>
  <c r="BC71" i="3"/>
  <c r="AX71" i="3"/>
  <c r="AS71" i="3"/>
  <c r="AN71" i="3"/>
  <c r="AI71" i="3"/>
  <c r="AD71" i="3"/>
  <c r="Y71" i="3"/>
  <c r="BH70" i="3"/>
  <c r="BC70" i="3"/>
  <c r="AX70" i="3"/>
  <c r="AS70" i="3"/>
  <c r="AR70" i="3"/>
  <c r="AQ70" i="3"/>
  <c r="AN70" i="3"/>
  <c r="AM70" i="3"/>
  <c r="AM69" i="3" s="1"/>
  <c r="AL70" i="3"/>
  <c r="AH70" i="3"/>
  <c r="AG70" i="3"/>
  <c r="AD70" i="3" s="1"/>
  <c r="AC70" i="3"/>
  <c r="AB70" i="3"/>
  <c r="BL69" i="3"/>
  <c r="BK69" i="3"/>
  <c r="BJ69" i="3"/>
  <c r="BJ68" i="3" s="1"/>
  <c r="BI69" i="3"/>
  <c r="BG69" i="3"/>
  <c r="BF69" i="3"/>
  <c r="BF68" i="3" s="1"/>
  <c r="BE69" i="3"/>
  <c r="BE68" i="3" s="1"/>
  <c r="BD69" i="3"/>
  <c r="BB69" i="3"/>
  <c r="BB68" i="3" s="1"/>
  <c r="BA69" i="3"/>
  <c r="BA68" i="3" s="1"/>
  <c r="AZ69" i="3"/>
  <c r="AY69" i="3"/>
  <c r="AX69" i="3"/>
  <c r="AW69" i="3"/>
  <c r="AW68" i="3" s="1"/>
  <c r="AV69" i="3"/>
  <c r="AU69" i="3"/>
  <c r="AT69" i="3"/>
  <c r="AR69" i="3"/>
  <c r="AP69" i="3"/>
  <c r="AP68" i="3" s="1"/>
  <c r="AO69" i="3"/>
  <c r="AK69" i="3"/>
  <c r="AK68" i="3" s="1"/>
  <c r="AJ69" i="3"/>
  <c r="AH69" i="3"/>
  <c r="AH68" i="3" s="1"/>
  <c r="AG69" i="3"/>
  <c r="AG68" i="3" s="1"/>
  <c r="AF69" i="3"/>
  <c r="AE69" i="3"/>
  <c r="AD69" i="3"/>
  <c r="AC69" i="3"/>
  <c r="AC68" i="3" s="1"/>
  <c r="AA69" i="3"/>
  <c r="Z69" i="3"/>
  <c r="Z68" i="3" s="1"/>
  <c r="X69" i="3"/>
  <c r="W69" i="3"/>
  <c r="V69" i="3"/>
  <c r="V68" i="3" s="1"/>
  <c r="U69" i="3"/>
  <c r="U68" i="3" s="1"/>
  <c r="T69" i="3"/>
  <c r="S69" i="3"/>
  <c r="R69" i="3"/>
  <c r="R68" i="3" s="1"/>
  <c r="Q69" i="3"/>
  <c r="Q68" i="3" s="1"/>
  <c r="P69" i="3"/>
  <c r="O69" i="3"/>
  <c r="BL68" i="3"/>
  <c r="BK68" i="3"/>
  <c r="BG68" i="3"/>
  <c r="BD68" i="3"/>
  <c r="BC68" i="3"/>
  <c r="AZ68" i="3"/>
  <c r="AY68" i="3"/>
  <c r="AV68" i="3"/>
  <c r="AU68" i="3"/>
  <c r="AU48" i="3" s="1"/>
  <c r="AU20" i="3" s="1"/>
  <c r="AR68" i="3"/>
  <c r="AM68" i="3"/>
  <c r="AJ68" i="3"/>
  <c r="AF68" i="3"/>
  <c r="AE68" i="3"/>
  <c r="AA68" i="3"/>
  <c r="X68" i="3"/>
  <c r="W68" i="3"/>
  <c r="T68" i="3"/>
  <c r="S68" i="3"/>
  <c r="P68" i="3"/>
  <c r="O68" i="3"/>
  <c r="BH67" i="3"/>
  <c r="BC67" i="3"/>
  <c r="AX67" i="3"/>
  <c r="AS67" i="3"/>
  <c r="AN67" i="3"/>
  <c r="AI67" i="3"/>
  <c r="AD67" i="3"/>
  <c r="Y67" i="3"/>
  <c r="BH66" i="3"/>
  <c r="BC66" i="3"/>
  <c r="AX66" i="3"/>
  <c r="AS66" i="3"/>
  <c r="AN66" i="3"/>
  <c r="AI66" i="3"/>
  <c r="AD66" i="3"/>
  <c r="Y66" i="3"/>
  <c r="BH65" i="3"/>
  <c r="BC65" i="3"/>
  <c r="AX65" i="3"/>
  <c r="AS65" i="3"/>
  <c r="AN65" i="3"/>
  <c r="AI65" i="3"/>
  <c r="AD65" i="3"/>
  <c r="Y65" i="3"/>
  <c r="BH64" i="3"/>
  <c r="BC64" i="3"/>
  <c r="AX64" i="3"/>
  <c r="AS64" i="3"/>
  <c r="AN64" i="3"/>
  <c r="AI64" i="3"/>
  <c r="AD64" i="3"/>
  <c r="Y64" i="3"/>
  <c r="BH63" i="3"/>
  <c r="BC63" i="3"/>
  <c r="AX63" i="3"/>
  <c r="AS63" i="3"/>
  <c r="AN63" i="3"/>
  <c r="AI63" i="3"/>
  <c r="AD63" i="3"/>
  <c r="Y63" i="3"/>
  <c r="BH62" i="3"/>
  <c r="BC62" i="3"/>
  <c r="AX62" i="3"/>
  <c r="AS62" i="3"/>
  <c r="AN62" i="3"/>
  <c r="AI62" i="3"/>
  <c r="AD62" i="3"/>
  <c r="Y62" i="3"/>
  <c r="BH61" i="3"/>
  <c r="BC61" i="3"/>
  <c r="AX61" i="3"/>
  <c r="AS61" i="3"/>
  <c r="AN61" i="3"/>
  <c r="AI61" i="3"/>
  <c r="AD61" i="3"/>
  <c r="Y61" i="3"/>
  <c r="BH60" i="3"/>
  <c r="BC60" i="3"/>
  <c r="AX60" i="3"/>
  <c r="AS60" i="3"/>
  <c r="AN60" i="3"/>
  <c r="AI60" i="3"/>
  <c r="AD60" i="3"/>
  <c r="Y60" i="3"/>
  <c r="BH59" i="3"/>
  <c r="BC59" i="3"/>
  <c r="AX59" i="3"/>
  <c r="AS59" i="3"/>
  <c r="AN59" i="3"/>
  <c r="AI59" i="3"/>
  <c r="AD59" i="3"/>
  <c r="Y59" i="3"/>
  <c r="BH58" i="3"/>
  <c r="BC58" i="3"/>
  <c r="AX58" i="3"/>
  <c r="AS58" i="3"/>
  <c r="AN58" i="3"/>
  <c r="AI58" i="3"/>
  <c r="AD58" i="3"/>
  <c r="Y58" i="3"/>
  <c r="BH57" i="3"/>
  <c r="BC57" i="3"/>
  <c r="AX57" i="3"/>
  <c r="AS57" i="3"/>
  <c r="AN57" i="3"/>
  <c r="AI57" i="3"/>
  <c r="AD57" i="3"/>
  <c r="Y57" i="3"/>
  <c r="BH56" i="3"/>
  <c r="BC56" i="3"/>
  <c r="AX56" i="3"/>
  <c r="AS56" i="3"/>
  <c r="AN56" i="3"/>
  <c r="AI56" i="3"/>
  <c r="AD56" i="3"/>
  <c r="Y56" i="3"/>
  <c r="BH55" i="3"/>
  <c r="BC55" i="3"/>
  <c r="AX55" i="3"/>
  <c r="AS55" i="3"/>
  <c r="AN55" i="3"/>
  <c r="AI55" i="3"/>
  <c r="AD55" i="3"/>
  <c r="Y55" i="3"/>
  <c r="BH54" i="3"/>
  <c r="BC54" i="3"/>
  <c r="AX54" i="3"/>
  <c r="AS54" i="3"/>
  <c r="AN54" i="3"/>
  <c r="AI54" i="3"/>
  <c r="AD54" i="3"/>
  <c r="Y54" i="3"/>
  <c r="BH53" i="3"/>
  <c r="BC53" i="3"/>
  <c r="AX53" i="3"/>
  <c r="AS53" i="3"/>
  <c r="AR53" i="3"/>
  <c r="AN53" i="3" s="1"/>
  <c r="AM53" i="3"/>
  <c r="AI53" i="3" s="1"/>
  <c r="AD53" i="3"/>
  <c r="AC53" i="3"/>
  <c r="Y53" i="3"/>
  <c r="X53" i="3"/>
  <c r="W53" i="3"/>
  <c r="U53" i="3"/>
  <c r="S53" i="3"/>
  <c r="R53" i="3"/>
  <c r="BH52" i="3"/>
  <c r="BC52" i="3"/>
  <c r="AX52" i="3"/>
  <c r="AS52" i="3"/>
  <c r="AR52" i="3"/>
  <c r="AN52" i="3" s="1"/>
  <c r="AM52" i="3"/>
  <c r="AI52" i="3" s="1"/>
  <c r="AD52" i="3"/>
  <c r="AC52" i="3"/>
  <c r="Y52" i="3"/>
  <c r="X52" i="3"/>
  <c r="X50" i="3" s="1"/>
  <c r="W52" i="3"/>
  <c r="U52" i="3"/>
  <c r="S52" i="3"/>
  <c r="S50" i="3" s="1"/>
  <c r="S49" i="3" s="1"/>
  <c r="S48" i="3" s="1"/>
  <c r="S20" i="3" s="1"/>
  <c r="R52" i="3"/>
  <c r="BK51" i="3"/>
  <c r="BH51" i="3" s="1"/>
  <c r="BC51" i="3"/>
  <c r="BA51" i="3"/>
  <c r="AS51" i="3"/>
  <c r="AR51" i="3"/>
  <c r="AR50" i="3" s="1"/>
  <c r="AN51" i="3"/>
  <c r="AM51" i="3"/>
  <c r="AI51" i="3" s="1"/>
  <c r="AD51" i="3"/>
  <c r="AC51" i="3"/>
  <c r="X51" i="3"/>
  <c r="W51" i="3"/>
  <c r="W50" i="3" s="1"/>
  <c r="W49" i="3" s="1"/>
  <c r="W48" i="3" s="1"/>
  <c r="W20" i="3" s="1"/>
  <c r="W18" i="3" s="1"/>
  <c r="V51" i="3"/>
  <c r="O51" i="3"/>
  <c r="BL50" i="3"/>
  <c r="BK50" i="3"/>
  <c r="BK49" i="3" s="1"/>
  <c r="BJ50" i="3"/>
  <c r="BJ49" i="3" s="1"/>
  <c r="BI50" i="3"/>
  <c r="BG50" i="3"/>
  <c r="BG49" i="3" s="1"/>
  <c r="BF50" i="3"/>
  <c r="BE50" i="3"/>
  <c r="BD50" i="3"/>
  <c r="BB50" i="3"/>
  <c r="BB49" i="3" s="1"/>
  <c r="AZ50" i="3"/>
  <c r="AY50" i="3"/>
  <c r="AY49" i="3" s="1"/>
  <c r="AW50" i="3"/>
  <c r="AV50" i="3"/>
  <c r="AU50" i="3"/>
  <c r="AU49" i="3" s="1"/>
  <c r="AT50" i="3"/>
  <c r="AQ50" i="3"/>
  <c r="AQ49" i="3" s="1"/>
  <c r="AP50" i="3"/>
  <c r="AP49" i="3" s="1"/>
  <c r="AO50" i="3"/>
  <c r="AM50" i="3"/>
  <c r="AM49" i="3" s="1"/>
  <c r="AM48" i="3" s="1"/>
  <c r="AM20" i="3" s="1"/>
  <c r="AL50" i="3"/>
  <c r="AK50" i="3"/>
  <c r="AJ50" i="3"/>
  <c r="AH50" i="3"/>
  <c r="AH49" i="3" s="1"/>
  <c r="AG50" i="3"/>
  <c r="AF50" i="3"/>
  <c r="AE50" i="3"/>
  <c r="AE49" i="3" s="1"/>
  <c r="AD50" i="3"/>
  <c r="AB50" i="3"/>
  <c r="AA50" i="3"/>
  <c r="AA49" i="3" s="1"/>
  <c r="Z50" i="3"/>
  <c r="V50" i="3"/>
  <c r="V49" i="3" s="1"/>
  <c r="U50" i="3"/>
  <c r="T50" i="3"/>
  <c r="R50" i="3"/>
  <c r="R49" i="3" s="1"/>
  <c r="Q50" i="3"/>
  <c r="P50" i="3"/>
  <c r="O50" i="3"/>
  <c r="O49" i="3" s="1"/>
  <c r="O48" i="3" s="1"/>
  <c r="O20" i="3" s="1"/>
  <c r="BL49" i="3"/>
  <c r="BL48" i="3" s="1"/>
  <c r="BI49" i="3"/>
  <c r="BE49" i="3"/>
  <c r="BE48" i="3" s="1"/>
  <c r="BE20" i="3" s="1"/>
  <c r="BD49" i="3"/>
  <c r="AZ49" i="3"/>
  <c r="AW49" i="3"/>
  <c r="AW48" i="3" s="1"/>
  <c r="AW20" i="3" s="1"/>
  <c r="AV49" i="3"/>
  <c r="AV48" i="3" s="1"/>
  <c r="AR49" i="3"/>
  <c r="AO49" i="3"/>
  <c r="AK49" i="3"/>
  <c r="AJ49" i="3"/>
  <c r="AG49" i="3"/>
  <c r="AF49" i="3"/>
  <c r="AF48" i="3" s="1"/>
  <c r="AB49" i="3"/>
  <c r="X49" i="3"/>
  <c r="X48" i="3" s="1"/>
  <c r="U49" i="3"/>
  <c r="T49" i="3"/>
  <c r="T48" i="3" s="1"/>
  <c r="T20" i="3" s="1"/>
  <c r="Q49" i="3"/>
  <c r="Q48" i="3" s="1"/>
  <c r="Q20" i="3" s="1"/>
  <c r="P49" i="3"/>
  <c r="P48" i="3" s="1"/>
  <c r="BJ48" i="3"/>
  <c r="BG48" i="3"/>
  <c r="BG20" i="3" s="1"/>
  <c r="BB48" i="3"/>
  <c r="AY48" i="3"/>
  <c r="AP48" i="3"/>
  <c r="AA48" i="3"/>
  <c r="AA20" i="3" s="1"/>
  <c r="V48" i="3"/>
  <c r="R48" i="3"/>
  <c r="BH47" i="3"/>
  <c r="BC47" i="3"/>
  <c r="AX47" i="3"/>
  <c r="AS47" i="3"/>
  <c r="AN47" i="3"/>
  <c r="AI47" i="3"/>
  <c r="AD47" i="3"/>
  <c r="Y47" i="3"/>
  <c r="BH46" i="3"/>
  <c r="BC46" i="3"/>
  <c r="AX46" i="3"/>
  <c r="AS46" i="3"/>
  <c r="AN46" i="3"/>
  <c r="AI46" i="3"/>
  <c r="AD46" i="3"/>
  <c r="Y46" i="3"/>
  <c r="BL45" i="3"/>
  <c r="BK45" i="3"/>
  <c r="BJ45" i="3"/>
  <c r="BI45" i="3"/>
  <c r="BH45" i="3"/>
  <c r="BG45" i="3"/>
  <c r="BF45" i="3"/>
  <c r="BE45" i="3"/>
  <c r="BD45" i="3"/>
  <c r="BC45" i="3" s="1"/>
  <c r="BB45" i="3"/>
  <c r="BA45" i="3"/>
  <c r="AZ45" i="3"/>
  <c r="AY45" i="3"/>
  <c r="AX45" i="3" s="1"/>
  <c r="AW45" i="3"/>
  <c r="AV45" i="3"/>
  <c r="AU45" i="3"/>
  <c r="AT45" i="3"/>
  <c r="AS45" i="3"/>
  <c r="AR45" i="3"/>
  <c r="AQ45" i="3"/>
  <c r="AP45" i="3"/>
  <c r="AO45" i="3"/>
  <c r="AN45" i="3" s="1"/>
  <c r="AM45" i="3"/>
  <c r="AL45" i="3"/>
  <c r="AK45" i="3"/>
  <c r="AJ45" i="3"/>
  <c r="AH45" i="3"/>
  <c r="AG45" i="3"/>
  <c r="AF45" i="3"/>
  <c r="AE45" i="3"/>
  <c r="AC45" i="3"/>
  <c r="AB45" i="3"/>
  <c r="Y45" i="3" s="1"/>
  <c r="AA45" i="3"/>
  <c r="Z45" i="3"/>
  <c r="X45" i="3"/>
  <c r="W45" i="3"/>
  <c r="V45" i="3"/>
  <c r="U45" i="3"/>
  <c r="T45" i="3"/>
  <c r="S45" i="3"/>
  <c r="R45" i="3"/>
  <c r="Q45" i="3"/>
  <c r="P45" i="3"/>
  <c r="O45" i="3"/>
  <c r="BH44" i="3"/>
  <c r="BC44" i="3"/>
  <c r="AX44" i="3"/>
  <c r="AS44" i="3"/>
  <c r="AN44" i="3"/>
  <c r="AI44" i="3"/>
  <c r="AD44" i="3"/>
  <c r="Y44" i="3"/>
  <c r="BH43" i="3"/>
  <c r="BC43" i="3"/>
  <c r="AX43" i="3"/>
  <c r="AS43" i="3"/>
  <c r="AN43" i="3"/>
  <c r="AI43" i="3"/>
  <c r="AD43" i="3"/>
  <c r="Y43" i="3"/>
  <c r="BH42" i="3"/>
  <c r="BC42" i="3"/>
  <c r="AX42" i="3"/>
  <c r="AS42" i="3"/>
  <c r="AN42" i="3"/>
  <c r="AI42" i="3"/>
  <c r="AD42" i="3"/>
  <c r="Y42" i="3"/>
  <c r="BL41" i="3"/>
  <c r="BK41" i="3"/>
  <c r="BJ41" i="3"/>
  <c r="BJ36" i="3" s="1"/>
  <c r="BI41" i="3"/>
  <c r="BH41" i="3" s="1"/>
  <c r="BG41" i="3"/>
  <c r="BF41" i="3"/>
  <c r="BE41" i="3"/>
  <c r="BC41" i="3" s="1"/>
  <c r="BD41" i="3"/>
  <c r="BB41" i="3"/>
  <c r="BA41" i="3"/>
  <c r="AZ41" i="3"/>
  <c r="AY41" i="3"/>
  <c r="AX41" i="3" s="1"/>
  <c r="AW41" i="3"/>
  <c r="AV41" i="3"/>
  <c r="AU41" i="3"/>
  <c r="AT41" i="3"/>
  <c r="AS41" i="3"/>
  <c r="AR41" i="3"/>
  <c r="AQ41" i="3"/>
  <c r="AP41" i="3"/>
  <c r="AO41" i="3"/>
  <c r="AN41" i="3" s="1"/>
  <c r="AM41" i="3"/>
  <c r="AL41" i="3"/>
  <c r="AK41" i="3"/>
  <c r="AJ41" i="3"/>
  <c r="AI41" i="3"/>
  <c r="AH41" i="3"/>
  <c r="AG41" i="3"/>
  <c r="AF41" i="3"/>
  <c r="AE41" i="3"/>
  <c r="AC41" i="3"/>
  <c r="AB41" i="3"/>
  <c r="AA41" i="3"/>
  <c r="Z41" i="3"/>
  <c r="X41" i="3"/>
  <c r="W41" i="3"/>
  <c r="V41" i="3"/>
  <c r="U41" i="3"/>
  <c r="T41" i="3"/>
  <c r="S41" i="3"/>
  <c r="R41" i="3"/>
  <c r="Q41" i="3"/>
  <c r="P41" i="3"/>
  <c r="O41" i="3"/>
  <c r="BH40" i="3"/>
  <c r="BC40" i="3"/>
  <c r="AX40" i="3"/>
  <c r="AS40" i="3"/>
  <c r="AN40" i="3"/>
  <c r="AI40" i="3"/>
  <c r="AD40" i="3"/>
  <c r="Y40" i="3"/>
  <c r="BH39" i="3"/>
  <c r="BC39" i="3"/>
  <c r="AX39" i="3"/>
  <c r="AS39" i="3"/>
  <c r="AN39" i="3"/>
  <c r="AI39" i="3"/>
  <c r="AD39" i="3"/>
  <c r="Y39" i="3"/>
  <c r="BH38" i="3"/>
  <c r="BC38" i="3"/>
  <c r="AX38" i="3"/>
  <c r="AS38" i="3"/>
  <c r="AN38" i="3"/>
  <c r="AI38" i="3"/>
  <c r="AD38" i="3"/>
  <c r="Y38" i="3"/>
  <c r="BL37" i="3"/>
  <c r="BL36" i="3" s="1"/>
  <c r="BK37" i="3"/>
  <c r="BJ37" i="3"/>
  <c r="BI37" i="3"/>
  <c r="BH37" i="3" s="1"/>
  <c r="BG37" i="3"/>
  <c r="BF37" i="3"/>
  <c r="BE37" i="3"/>
  <c r="BE36" i="3" s="1"/>
  <c r="BD37" i="3"/>
  <c r="BD36" i="3" s="1"/>
  <c r="BB37" i="3"/>
  <c r="BA37" i="3"/>
  <c r="BA36" i="3" s="1"/>
  <c r="AZ37" i="3"/>
  <c r="AZ36" i="3" s="1"/>
  <c r="AY37" i="3"/>
  <c r="AW37" i="3"/>
  <c r="AW36" i="3" s="1"/>
  <c r="AV37" i="3"/>
  <c r="AV36" i="3" s="1"/>
  <c r="AS36" i="3" s="1"/>
  <c r="AU37" i="3"/>
  <c r="AT37" i="3"/>
  <c r="AS37" i="3"/>
  <c r="AR37" i="3"/>
  <c r="AR36" i="3" s="1"/>
  <c r="AQ37" i="3"/>
  <c r="AP37" i="3"/>
  <c r="AO37" i="3"/>
  <c r="AM37" i="3"/>
  <c r="AL37" i="3"/>
  <c r="AK37" i="3"/>
  <c r="AK36" i="3" s="1"/>
  <c r="AJ37" i="3"/>
  <c r="AH37" i="3"/>
  <c r="AG37" i="3"/>
  <c r="AF37" i="3"/>
  <c r="AF36" i="3" s="1"/>
  <c r="AE37" i="3"/>
  <c r="AC37" i="3"/>
  <c r="AB37" i="3"/>
  <c r="AB36" i="3" s="1"/>
  <c r="AA37" i="3"/>
  <c r="Z37" i="3"/>
  <c r="X37" i="3"/>
  <c r="X36" i="3" s="1"/>
  <c r="W37" i="3"/>
  <c r="V37" i="3"/>
  <c r="U37" i="3"/>
  <c r="T37" i="3"/>
  <c r="T36" i="3" s="1"/>
  <c r="S37" i="3"/>
  <c r="S36" i="3" s="1"/>
  <c r="R37" i="3"/>
  <c r="Q37" i="3"/>
  <c r="P37" i="3"/>
  <c r="P36" i="3" s="1"/>
  <c r="O37" i="3"/>
  <c r="O36" i="3" s="1"/>
  <c r="BK36" i="3"/>
  <c r="BG36" i="3"/>
  <c r="BF36" i="3"/>
  <c r="BC36" i="3"/>
  <c r="BB36" i="3"/>
  <c r="AU36" i="3"/>
  <c r="AT36" i="3"/>
  <c r="AQ36" i="3"/>
  <c r="AP36" i="3"/>
  <c r="AM36" i="3"/>
  <c r="AL36" i="3"/>
  <c r="AH36" i="3"/>
  <c r="AG36" i="3"/>
  <c r="AC36" i="3"/>
  <c r="Z36" i="3"/>
  <c r="W36" i="3"/>
  <c r="V36" i="3"/>
  <c r="U36" i="3"/>
  <c r="R36" i="3"/>
  <c r="Q36" i="3"/>
  <c r="BH35" i="3"/>
  <c r="BC35" i="3"/>
  <c r="AX35" i="3"/>
  <c r="AS35" i="3"/>
  <c r="AN35" i="3"/>
  <c r="AI35" i="3"/>
  <c r="AD35" i="3"/>
  <c r="Y35" i="3"/>
  <c r="BH34" i="3"/>
  <c r="BC34" i="3"/>
  <c r="AX34" i="3"/>
  <c r="AS34" i="3"/>
  <c r="AN34" i="3"/>
  <c r="AI34" i="3"/>
  <c r="AD34" i="3"/>
  <c r="Y34" i="3"/>
  <c r="BL33" i="3"/>
  <c r="BK33" i="3"/>
  <c r="BJ33" i="3"/>
  <c r="BI33" i="3"/>
  <c r="BH33" i="3" s="1"/>
  <c r="BG33" i="3"/>
  <c r="BF33" i="3"/>
  <c r="BE33" i="3"/>
  <c r="BD33" i="3"/>
  <c r="BC33" i="3"/>
  <c r="BB33" i="3"/>
  <c r="BA33" i="3"/>
  <c r="AZ33" i="3"/>
  <c r="AY33" i="3"/>
  <c r="AX33" i="3" s="1"/>
  <c r="AW33" i="3"/>
  <c r="AV33" i="3"/>
  <c r="AU33" i="3"/>
  <c r="AT33" i="3"/>
  <c r="AS33" i="3"/>
  <c r="AR33" i="3"/>
  <c r="AQ33" i="3"/>
  <c r="AP33" i="3"/>
  <c r="AO33" i="3"/>
  <c r="AN33" i="3" s="1"/>
  <c r="AM33" i="3"/>
  <c r="AL33" i="3"/>
  <c r="AK33" i="3"/>
  <c r="AJ33" i="3"/>
  <c r="AH33" i="3"/>
  <c r="AG33" i="3"/>
  <c r="AF33" i="3"/>
  <c r="AE33" i="3"/>
  <c r="AC33" i="3"/>
  <c r="AB33" i="3"/>
  <c r="Y33" i="3" s="1"/>
  <c r="AA33" i="3"/>
  <c r="Z33" i="3"/>
  <c r="X33" i="3"/>
  <c r="W33" i="3"/>
  <c r="V33" i="3"/>
  <c r="U33" i="3"/>
  <c r="T33" i="3"/>
  <c r="S33" i="3"/>
  <c r="R33" i="3"/>
  <c r="Q33" i="3"/>
  <c r="P33" i="3"/>
  <c r="O33" i="3"/>
  <c r="BH32" i="3"/>
  <c r="BC32" i="3"/>
  <c r="AX32" i="3"/>
  <c r="AS32" i="3"/>
  <c r="AN32" i="3"/>
  <c r="AI32" i="3"/>
  <c r="AD32" i="3"/>
  <c r="Y32" i="3"/>
  <c r="BH31" i="3"/>
  <c r="BC31" i="3"/>
  <c r="AX31" i="3"/>
  <c r="AS31" i="3"/>
  <c r="AN31" i="3"/>
  <c r="AI31" i="3"/>
  <c r="AD31" i="3"/>
  <c r="Y31" i="3"/>
  <c r="BK30" i="3"/>
  <c r="BH30" i="3"/>
  <c r="BC30" i="3"/>
  <c r="BA30" i="3"/>
  <c r="AX30" i="3" s="1"/>
  <c r="AS30" i="3"/>
  <c r="AD30" i="3"/>
  <c r="AD27" i="3" s="1"/>
  <c r="Y30" i="3"/>
  <c r="BK29" i="3"/>
  <c r="BH29" i="3"/>
  <c r="BC29" i="3"/>
  <c r="BA29" i="3"/>
  <c r="AS29" i="3"/>
  <c r="AD29" i="3"/>
  <c r="Y29" i="3"/>
  <c r="BH28" i="3"/>
  <c r="BC28" i="3"/>
  <c r="AX28" i="3"/>
  <c r="AS28" i="3"/>
  <c r="AS27" i="3" s="1"/>
  <c r="AQ28" i="3"/>
  <c r="AN28" i="3"/>
  <c r="AN27" i="3" s="1"/>
  <c r="AL28" i="3"/>
  <c r="AI28" i="3"/>
  <c r="AG28" i="3"/>
  <c r="AD28" i="3"/>
  <c r="AB28" i="3"/>
  <c r="AB27" i="3" s="1"/>
  <c r="Y28" i="3"/>
  <c r="V28" i="3"/>
  <c r="T28" i="3"/>
  <c r="T27" i="3" s="1"/>
  <c r="Q28" i="3"/>
  <c r="P28" i="3"/>
  <c r="P27" i="3" s="1"/>
  <c r="P26" i="3" s="1"/>
  <c r="P25" i="3" s="1"/>
  <c r="BL27" i="3"/>
  <c r="BK27" i="3"/>
  <c r="BK26" i="3" s="1"/>
  <c r="BJ27" i="3"/>
  <c r="BI27" i="3"/>
  <c r="BI26" i="3" s="1"/>
  <c r="BG27" i="3"/>
  <c r="BG26" i="3" s="1"/>
  <c r="BG25" i="3" s="1"/>
  <c r="BG19" i="3" s="1"/>
  <c r="BG18" i="3" s="1"/>
  <c r="BF27" i="3"/>
  <c r="BF26" i="3" s="1"/>
  <c r="BE27" i="3"/>
  <c r="BD27" i="3"/>
  <c r="BC27" i="3"/>
  <c r="BB27" i="3"/>
  <c r="AZ27" i="3"/>
  <c r="AY27" i="3"/>
  <c r="AY26" i="3" s="1"/>
  <c r="AW27" i="3"/>
  <c r="AV27" i="3"/>
  <c r="AU27" i="3"/>
  <c r="AU26" i="3" s="1"/>
  <c r="AT27" i="3"/>
  <c r="AR27" i="3"/>
  <c r="AQ27" i="3"/>
  <c r="AQ26" i="3" s="1"/>
  <c r="AQ25" i="3" s="1"/>
  <c r="AQ19" i="3" s="1"/>
  <c r="AP27" i="3"/>
  <c r="AP26" i="3" s="1"/>
  <c r="AO27" i="3"/>
  <c r="AM27" i="3"/>
  <c r="AM26" i="3" s="1"/>
  <c r="AM25" i="3" s="1"/>
  <c r="AM19" i="3" s="1"/>
  <c r="AM18" i="3" s="1"/>
  <c r="AL27" i="3"/>
  <c r="AL26" i="3" s="1"/>
  <c r="AK27" i="3"/>
  <c r="AK26" i="3" s="1"/>
  <c r="AK25" i="3" s="1"/>
  <c r="AJ27" i="3"/>
  <c r="AI27" i="3"/>
  <c r="AH27" i="3"/>
  <c r="AG27" i="3"/>
  <c r="AF27" i="3"/>
  <c r="AE27" i="3"/>
  <c r="AE26" i="3" s="1"/>
  <c r="AC27" i="3"/>
  <c r="AA27" i="3"/>
  <c r="AA26" i="3" s="1"/>
  <c r="Z27" i="3"/>
  <c r="Z26" i="3" s="1"/>
  <c r="X27" i="3"/>
  <c r="W27" i="3"/>
  <c r="W26" i="3" s="1"/>
  <c r="V27" i="3"/>
  <c r="V26" i="3" s="1"/>
  <c r="V25" i="3" s="1"/>
  <c r="V19" i="3" s="1"/>
  <c r="U27" i="3"/>
  <c r="U26" i="3" s="1"/>
  <c r="U25" i="3" s="1"/>
  <c r="S27" i="3"/>
  <c r="R27" i="3"/>
  <c r="Q27" i="3"/>
  <c r="Q26" i="3" s="1"/>
  <c r="Q25" i="3" s="1"/>
  <c r="O27" i="3"/>
  <c r="N27" i="3"/>
  <c r="BL26" i="3"/>
  <c r="BJ26" i="3"/>
  <c r="BJ25" i="3" s="1"/>
  <c r="BJ19" i="3" s="1"/>
  <c r="BE26" i="3"/>
  <c r="BE25" i="3" s="1"/>
  <c r="BD26" i="3"/>
  <c r="BB26" i="3"/>
  <c r="AZ26" i="3"/>
  <c r="AZ25" i="3" s="1"/>
  <c r="AW26" i="3"/>
  <c r="AV26" i="3"/>
  <c r="AT26" i="3"/>
  <c r="AS26" i="3" s="1"/>
  <c r="AR26" i="3"/>
  <c r="AR25" i="3" s="1"/>
  <c r="AR19" i="3" s="1"/>
  <c r="AO26" i="3"/>
  <c r="AJ26" i="3"/>
  <c r="AH26" i="3"/>
  <c r="AG26" i="3"/>
  <c r="AF26" i="3"/>
  <c r="AC26" i="3"/>
  <c r="AC25" i="3" s="1"/>
  <c r="AC19" i="3" s="1"/>
  <c r="AB26" i="3"/>
  <c r="AB25" i="3" s="1"/>
  <c r="AB19" i="3" s="1"/>
  <c r="X26" i="3"/>
  <c r="X25" i="3" s="1"/>
  <c r="T26" i="3"/>
  <c r="T25" i="3" s="1"/>
  <c r="T19" i="3" s="1"/>
  <c r="S26" i="3"/>
  <c r="S25" i="3" s="1"/>
  <c r="S19" i="3" s="1"/>
  <c r="S18" i="3" s="1"/>
  <c r="R26" i="3"/>
  <c r="O26" i="3"/>
  <c r="O25" i="3" s="1"/>
  <c r="O19" i="3" s="1"/>
  <c r="N26" i="3"/>
  <c r="BL25" i="3"/>
  <c r="BK25" i="3"/>
  <c r="BK19" i="3" s="1"/>
  <c r="BF25" i="3"/>
  <c r="BF19" i="3" s="1"/>
  <c r="BB25" i="3"/>
  <c r="BB19" i="3" s="1"/>
  <c r="AY25" i="3"/>
  <c r="AW25" i="3"/>
  <c r="AV25" i="3"/>
  <c r="AU25" i="3"/>
  <c r="AU19" i="3" s="1"/>
  <c r="AU18" i="3" s="1"/>
  <c r="AT25" i="3"/>
  <c r="AP25" i="3"/>
  <c r="AP19" i="3" s="1"/>
  <c r="AL25" i="3"/>
  <c r="AL19" i="3" s="1"/>
  <c r="AH25" i="3"/>
  <c r="AH19" i="3" s="1"/>
  <c r="AG25" i="3"/>
  <c r="AF25" i="3"/>
  <c r="AA25" i="3"/>
  <c r="AA19" i="3" s="1"/>
  <c r="AA18" i="3" s="1"/>
  <c r="W25" i="3"/>
  <c r="W19" i="3" s="1"/>
  <c r="R25" i="3"/>
  <c r="R19" i="3" s="1"/>
  <c r="N25" i="3"/>
  <c r="BL24" i="3"/>
  <c r="BK24" i="3"/>
  <c r="BJ24" i="3"/>
  <c r="BI24" i="3"/>
  <c r="BG24" i="3"/>
  <c r="BF24" i="3"/>
  <c r="BE24" i="3"/>
  <c r="BD24" i="3"/>
  <c r="BC24" i="3"/>
  <c r="BB24" i="3"/>
  <c r="AZ24" i="3"/>
  <c r="AY24" i="3"/>
  <c r="AU24" i="3"/>
  <c r="AT24" i="3"/>
  <c r="AQ24" i="3"/>
  <c r="AP24" i="3"/>
  <c r="AO24" i="3"/>
  <c r="AM24" i="3"/>
  <c r="AL24" i="3"/>
  <c r="AI24" i="3"/>
  <c r="AH24" i="3"/>
  <c r="AE24" i="3"/>
  <c r="AC24" i="3"/>
  <c r="AA24" i="3"/>
  <c r="Z24" i="3"/>
  <c r="W24" i="3"/>
  <c r="V24" i="3"/>
  <c r="U24" i="3"/>
  <c r="S24" i="3"/>
  <c r="R24" i="3"/>
  <c r="Q24" i="3"/>
  <c r="N24" i="3"/>
  <c r="BL23" i="3"/>
  <c r="BK23" i="3"/>
  <c r="BJ23" i="3"/>
  <c r="BI23" i="3"/>
  <c r="BH23" i="3"/>
  <c r="BG23" i="3"/>
  <c r="BF23" i="3"/>
  <c r="BE23" i="3"/>
  <c r="BD23" i="3"/>
  <c r="BC23" i="3"/>
  <c r="BB23" i="3"/>
  <c r="BA23" i="3"/>
  <c r="AZ23" i="3"/>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R23" i="3"/>
  <c r="Q23" i="3"/>
  <c r="P23" i="3"/>
  <c r="O23" i="3"/>
  <c r="N23" i="3"/>
  <c r="BL22" i="3"/>
  <c r="BK22" i="3"/>
  <c r="BJ22" i="3"/>
  <c r="BI22" i="3"/>
  <c r="BH22" i="3"/>
  <c r="BG22" i="3"/>
  <c r="BF22" i="3"/>
  <c r="BE22" i="3"/>
  <c r="BD22" i="3"/>
  <c r="BC22" i="3"/>
  <c r="BB22" i="3"/>
  <c r="AZ22" i="3"/>
  <c r="AY22" i="3"/>
  <c r="AW22" i="3"/>
  <c r="AV22" i="3"/>
  <c r="AU22" i="3"/>
  <c r="AT22" i="3"/>
  <c r="AR22" i="3"/>
  <c r="AQ22" i="3"/>
  <c r="AP22" i="3"/>
  <c r="AO22" i="3"/>
  <c r="AN22" i="3"/>
  <c r="AM22" i="3"/>
  <c r="AL22" i="3"/>
  <c r="AK22" i="3"/>
  <c r="AJ22" i="3"/>
  <c r="AH22" i="3"/>
  <c r="AG22" i="3"/>
  <c r="AF22" i="3"/>
  <c r="AE22" i="3"/>
  <c r="AC22" i="3"/>
  <c r="AB22" i="3"/>
  <c r="AA22" i="3"/>
  <c r="Z22" i="3"/>
  <c r="X22" i="3"/>
  <c r="W22" i="3"/>
  <c r="V22" i="3"/>
  <c r="U22" i="3"/>
  <c r="T22" i="3"/>
  <c r="S22" i="3"/>
  <c r="R22" i="3"/>
  <c r="Q22" i="3"/>
  <c r="P22" i="3"/>
  <c r="O22" i="3"/>
  <c r="N22" i="3"/>
  <c r="BL21" i="3"/>
  <c r="BK21" i="3"/>
  <c r="BJ21" i="3"/>
  <c r="BG21" i="3"/>
  <c r="BF21" i="3"/>
  <c r="BE21" i="3"/>
  <c r="BD21" i="3"/>
  <c r="BC21" i="3"/>
  <c r="BB21" i="3"/>
  <c r="BA21" i="3"/>
  <c r="AZ21" i="3"/>
  <c r="AY21" i="3"/>
  <c r="AX21" i="3"/>
  <c r="AW21" i="3"/>
  <c r="AV21" i="3"/>
  <c r="AU21" i="3"/>
  <c r="AT21" i="3"/>
  <c r="AR21" i="3"/>
  <c r="AQ21" i="3"/>
  <c r="AP21" i="3"/>
  <c r="AO21" i="3"/>
  <c r="AM21" i="3"/>
  <c r="AL21" i="3"/>
  <c r="AJ21" i="3"/>
  <c r="AH21" i="3"/>
  <c r="AF21" i="3"/>
  <c r="AE21" i="3"/>
  <c r="AB21" i="3"/>
  <c r="AA21" i="3"/>
  <c r="Z21" i="3"/>
  <c r="X21" i="3"/>
  <c r="W21" i="3"/>
  <c r="V21" i="3"/>
  <c r="T21" i="3"/>
  <c r="S21" i="3"/>
  <c r="R21" i="3"/>
  <c r="P21" i="3"/>
  <c r="O21" i="3"/>
  <c r="N21" i="3"/>
  <c r="BL20" i="3"/>
  <c r="BJ20" i="3"/>
  <c r="BB20" i="3"/>
  <c r="AV20" i="3"/>
  <c r="AP20" i="3"/>
  <c r="AF20" i="3"/>
  <c r="X20" i="3"/>
  <c r="V20" i="3"/>
  <c r="R20" i="3"/>
  <c r="P20" i="3"/>
  <c r="N20" i="3"/>
  <c r="BL19" i="3"/>
  <c r="BE19" i="3"/>
  <c r="AZ19" i="3"/>
  <c r="AW19" i="3"/>
  <c r="AV19" i="3"/>
  <c r="AV18" i="3" s="1"/>
  <c r="AK19" i="3"/>
  <c r="AG19" i="3"/>
  <c r="AF19" i="3"/>
  <c r="AF18" i="3" s="1"/>
  <c r="X19" i="3"/>
  <c r="U19" i="3"/>
  <c r="Q19" i="3"/>
  <c r="P19" i="3"/>
  <c r="P18" i="3" s="1"/>
  <c r="T18" i="3"/>
  <c r="BF114" i="2"/>
  <c r="BE114" i="2"/>
  <c r="I37" i="21" s="1"/>
  <c r="F37" i="21" s="1"/>
  <c r="BD114" i="2"/>
  <c r="BC114" i="2"/>
  <c r="AZ114" i="2"/>
  <c r="AY114" i="2"/>
  <c r="AX114" i="2"/>
  <c r="AN114" i="2"/>
  <c r="AI114" i="2"/>
  <c r="AD114" i="2"/>
  <c r="Y114" i="2"/>
  <c r="X114" i="2"/>
  <c r="Z114" i="4" s="1"/>
  <c r="W114" i="2"/>
  <c r="V114" i="2"/>
  <c r="S114" i="2"/>
  <c r="R114" i="2"/>
  <c r="U114" i="2" s="1"/>
  <c r="D37" i="21" s="1"/>
  <c r="O114" i="2"/>
  <c r="BF113" i="2"/>
  <c r="BD113" i="2"/>
  <c r="BC113" i="2"/>
  <c r="AZ113" i="2"/>
  <c r="AY113" i="2"/>
  <c r="AX113" i="2"/>
  <c r="AS113" i="2"/>
  <c r="AQ113" i="2"/>
  <c r="W113" i="2"/>
  <c r="V113" i="2"/>
  <c r="R113" i="2"/>
  <c r="BF112" i="2"/>
  <c r="BD112" i="2"/>
  <c r="BC112" i="2"/>
  <c r="AZ112" i="2"/>
  <c r="AY112" i="2"/>
  <c r="AX112" i="2"/>
  <c r="AW112" i="2"/>
  <c r="AQ112" i="2"/>
  <c r="AD112" i="4" s="1"/>
  <c r="AF112" i="4" s="1"/>
  <c r="W112" i="2"/>
  <c r="V112" i="2"/>
  <c r="BF111" i="2"/>
  <c r="BB111" i="2" s="1"/>
  <c r="AX115" i="1" s="1"/>
  <c r="BE111" i="2"/>
  <c r="I34" i="21" s="1"/>
  <c r="F34" i="21" s="1"/>
  <c r="BD111" i="2"/>
  <c r="BC111" i="2"/>
  <c r="AZ111" i="2"/>
  <c r="AY111" i="2"/>
  <c r="AX111" i="2"/>
  <c r="AW111" i="2"/>
  <c r="AS111" i="2"/>
  <c r="AQ111" i="2"/>
  <c r="AN111" i="2" s="1"/>
  <c r="X111" i="2"/>
  <c r="W111" i="2"/>
  <c r="V111" i="2"/>
  <c r="BF110" i="2"/>
  <c r="BD110" i="2"/>
  <c r="BC110" i="2"/>
  <c r="AZ110" i="2"/>
  <c r="AW110" i="2" s="1"/>
  <c r="AY110" i="2"/>
  <c r="AX110" i="2"/>
  <c r="AU110" i="2"/>
  <c r="W110" i="2"/>
  <c r="V110" i="2"/>
  <c r="BF109" i="2"/>
  <c r="BE109" i="2"/>
  <c r="I32" i="21" s="1"/>
  <c r="F32" i="21" s="1"/>
  <c r="BD109" i="2"/>
  <c r="BC109" i="2"/>
  <c r="AZ109" i="2"/>
  <c r="AY109" i="2"/>
  <c r="AX109" i="2"/>
  <c r="AU109" i="2"/>
  <c r="AQ109" i="2"/>
  <c r="W109" i="2"/>
  <c r="V109" i="2"/>
  <c r="BF107" i="2"/>
  <c r="BD107" i="2"/>
  <c r="BD105" i="2" s="1"/>
  <c r="BC107" i="2"/>
  <c r="AZ107" i="2"/>
  <c r="AY107" i="2"/>
  <c r="AX107" i="2"/>
  <c r="AW107" i="2" s="1"/>
  <c r="AU107" i="2"/>
  <c r="AQ107" i="2"/>
  <c r="W107" i="2"/>
  <c r="V107" i="2"/>
  <c r="V103" i="2" s="1"/>
  <c r="V24" i="2" s="1"/>
  <c r="BF106" i="2"/>
  <c r="BD106" i="2"/>
  <c r="BC106" i="2"/>
  <c r="AZ106" i="2"/>
  <c r="AY106" i="2"/>
  <c r="AX106" i="2"/>
  <c r="AX105" i="2" s="1"/>
  <c r="AU106" i="2"/>
  <c r="AQ106" i="2" s="1"/>
  <c r="W106" i="2"/>
  <c r="V106" i="2"/>
  <c r="BA105" i="2"/>
  <c r="AV105" i="2"/>
  <c r="AT105" i="2"/>
  <c r="AS105" i="2"/>
  <c r="AR105" i="2"/>
  <c r="AP105" i="2"/>
  <c r="AO105" i="2"/>
  <c r="AM105" i="2"/>
  <c r="AL105" i="2"/>
  <c r="AK105" i="2"/>
  <c r="AJ105" i="2"/>
  <c r="AI105" i="2"/>
  <c r="AH105" i="2"/>
  <c r="AG105" i="2"/>
  <c r="AF105" i="2"/>
  <c r="AE105" i="2"/>
  <c r="AD105" i="2"/>
  <c r="AC105" i="2"/>
  <c r="AB105" i="2"/>
  <c r="AA105" i="2"/>
  <c r="Z105" i="2"/>
  <c r="Y105" i="2"/>
  <c r="V105" i="2" s="1"/>
  <c r="W105" i="2"/>
  <c r="U105" i="2"/>
  <c r="BF104" i="2"/>
  <c r="BD104" i="2"/>
  <c r="BC104" i="2"/>
  <c r="AY104" i="2"/>
  <c r="AX104" i="2"/>
  <c r="AU104" i="2"/>
  <c r="AN104" i="2"/>
  <c r="AI104" i="2"/>
  <c r="AI103" i="2" s="1"/>
  <c r="AI24" i="2" s="1"/>
  <c r="AD104" i="2"/>
  <c r="Y104" i="2"/>
  <c r="X104" i="2"/>
  <c r="W104" i="2"/>
  <c r="V104" i="2"/>
  <c r="U104" i="2"/>
  <c r="D27" i="21" s="1"/>
  <c r="T104" i="2"/>
  <c r="S104" i="2"/>
  <c r="R104" i="2"/>
  <c r="Q104" i="2"/>
  <c r="P104" i="2"/>
  <c r="O104" i="2"/>
  <c r="BD103" i="2"/>
  <c r="BA103" i="2"/>
  <c r="AY103" i="2"/>
  <c r="AY24" i="2" s="1"/>
  <c r="AV103" i="2"/>
  <c r="AT103" i="2"/>
  <c r="AR103" i="2"/>
  <c r="AR24" i="2" s="1"/>
  <c r="AP103" i="2"/>
  <c r="AO103" i="2"/>
  <c r="AM103" i="2"/>
  <c r="AL103" i="2"/>
  <c r="AK103" i="2"/>
  <c r="AJ103" i="2"/>
  <c r="AH103" i="2"/>
  <c r="AG103" i="2"/>
  <c r="AF103" i="2"/>
  <c r="AE103" i="2"/>
  <c r="AD103" i="2"/>
  <c r="AC103" i="2"/>
  <c r="AB103" i="2"/>
  <c r="AA103" i="2"/>
  <c r="Z103" i="2"/>
  <c r="Y103" i="2"/>
  <c r="T103" i="2"/>
  <c r="Q103" i="2"/>
  <c r="P103" i="2"/>
  <c r="N103" i="2"/>
  <c r="BF102" i="2"/>
  <c r="BE102" i="2"/>
  <c r="BD102" i="2"/>
  <c r="BC102" i="2"/>
  <c r="BB102" i="2" s="1"/>
  <c r="AW102" i="2"/>
  <c r="AN102" i="2"/>
  <c r="AI102" i="2"/>
  <c r="AD102" i="2"/>
  <c r="Y102" i="2"/>
  <c r="BF101" i="2"/>
  <c r="BE101" i="2"/>
  <c r="BD101" i="2"/>
  <c r="BC101" i="2"/>
  <c r="BB101" i="2" s="1"/>
  <c r="AX105" i="1" s="1"/>
  <c r="AZ101" i="2"/>
  <c r="I24" i="21" s="1"/>
  <c r="F24" i="21" s="1"/>
  <c r="AY101" i="2"/>
  <c r="AX101" i="2"/>
  <c r="AW101" i="2" s="1"/>
  <c r="AN101" i="2"/>
  <c r="AI101" i="2"/>
  <c r="AD101" i="2"/>
  <c r="Y101" i="2"/>
  <c r="S101" i="2"/>
  <c r="R101" i="2"/>
  <c r="U101" i="2" s="1"/>
  <c r="D24" i="21" s="1"/>
  <c r="BF100" i="2"/>
  <c r="BE100" i="2"/>
  <c r="BD100" i="2"/>
  <c r="BC100" i="2"/>
  <c r="BB100" i="2" s="1"/>
  <c r="AX104" i="1" s="1"/>
  <c r="AZ100" i="2"/>
  <c r="I23" i="21" s="1"/>
  <c r="F23" i="21" s="1"/>
  <c r="AY100" i="2"/>
  <c r="AX100" i="2"/>
  <c r="AW100" i="2" s="1"/>
  <c r="AN100" i="2"/>
  <c r="AI100" i="2"/>
  <c r="AD100" i="2"/>
  <c r="Y100" i="2"/>
  <c r="S100" i="2"/>
  <c r="R100" i="2"/>
  <c r="BF99" i="2"/>
  <c r="BB99" i="2" s="1"/>
  <c r="AX103" i="1" s="1"/>
  <c r="BE99" i="2"/>
  <c r="BD99" i="2"/>
  <c r="BC99" i="2"/>
  <c r="AZ99" i="2"/>
  <c r="I22" i="21" s="1"/>
  <c r="F22" i="21" s="1"/>
  <c r="AY99" i="2"/>
  <c r="AX99" i="2"/>
  <c r="AW99" i="2"/>
  <c r="AN99" i="2"/>
  <c r="AI99" i="2"/>
  <c r="AD99" i="2"/>
  <c r="Y99" i="2"/>
  <c r="S99" i="2"/>
  <c r="R99" i="2"/>
  <c r="U99" i="2" s="1"/>
  <c r="D22" i="21" s="1"/>
  <c r="BF98" i="2"/>
  <c r="BE98" i="2"/>
  <c r="I21" i="21" s="1"/>
  <c r="F21" i="21" s="1"/>
  <c r="BD98" i="2"/>
  <c r="BC98" i="2"/>
  <c r="BB98" i="2" s="1"/>
  <c r="AZ98" i="2"/>
  <c r="AY98" i="2"/>
  <c r="AX98" i="2"/>
  <c r="AW98" i="2" s="1"/>
  <c r="AS98" i="2"/>
  <c r="AQ98" i="2"/>
  <c r="AN98" i="2"/>
  <c r="AI98" i="2"/>
  <c r="S98" i="2"/>
  <c r="R98" i="2"/>
  <c r="U98" i="2" s="1"/>
  <c r="D21" i="21" s="1"/>
  <c r="BF97" i="2"/>
  <c r="BE97" i="2"/>
  <c r="I20" i="21" s="1"/>
  <c r="F20" i="21" s="1"/>
  <c r="BD97" i="2"/>
  <c r="BC97" i="2"/>
  <c r="BB97" i="2" s="1"/>
  <c r="AX101" i="1" s="1"/>
  <c r="AZ97" i="2"/>
  <c r="AY97" i="2"/>
  <c r="AX97" i="2"/>
  <c r="AW97" i="2" s="1"/>
  <c r="AR97" i="2"/>
  <c r="AR92" i="2" s="1"/>
  <c r="AQ97" i="2"/>
  <c r="AN97" i="2"/>
  <c r="AY101" i="1" s="1"/>
  <c r="AI97" i="2"/>
  <c r="S97" i="2"/>
  <c r="R97" i="2"/>
  <c r="U97" i="2" s="1"/>
  <c r="D20" i="21" s="1"/>
  <c r="BF96" i="2"/>
  <c r="BE96" i="2"/>
  <c r="BD96" i="2"/>
  <c r="BC96" i="2"/>
  <c r="BB96" i="2" s="1"/>
  <c r="AX100" i="1" s="1"/>
  <c r="AZ96" i="2"/>
  <c r="I19" i="21" s="1"/>
  <c r="F19" i="21" s="1"/>
  <c r="AY96" i="2"/>
  <c r="AX96" i="2"/>
  <c r="AW96" i="2" s="1"/>
  <c r="AN96" i="2"/>
  <c r="AI96" i="2"/>
  <c r="AD96" i="2"/>
  <c r="Y96" i="2"/>
  <c r="S96" i="2"/>
  <c r="R96" i="2"/>
  <c r="BF95" i="2"/>
  <c r="BF92" i="2" s="1"/>
  <c r="BF22" i="2" s="1"/>
  <c r="BE95" i="2"/>
  <c r="BD95" i="2"/>
  <c r="BC95" i="2"/>
  <c r="AZ95" i="2"/>
  <c r="I18" i="21" s="1"/>
  <c r="F18" i="21" s="1"/>
  <c r="AY95" i="2"/>
  <c r="AX95" i="2"/>
  <c r="AW95" i="2"/>
  <c r="AN95" i="2"/>
  <c r="AI95" i="2"/>
  <c r="AD95" i="2"/>
  <c r="Y95" i="2"/>
  <c r="S95" i="2"/>
  <c r="R95" i="2"/>
  <c r="U95" i="2" s="1"/>
  <c r="D18" i="21" s="1"/>
  <c r="BF94" i="2"/>
  <c r="BE94" i="2"/>
  <c r="BD94" i="2"/>
  <c r="BC94" i="2"/>
  <c r="BB94" i="2" s="1"/>
  <c r="AX98" i="1" s="1"/>
  <c r="AZ94" i="2"/>
  <c r="I17" i="21" s="1"/>
  <c r="F17" i="21" s="1"/>
  <c r="AY94" i="2"/>
  <c r="AX94" i="2"/>
  <c r="AW94" i="2" s="1"/>
  <c r="AN94" i="2"/>
  <c r="AI94" i="2"/>
  <c r="AD94" i="2"/>
  <c r="Y94" i="2"/>
  <c r="S94" i="2"/>
  <c r="R94" i="2"/>
  <c r="U94" i="2" s="1"/>
  <c r="D17" i="21" s="1"/>
  <c r="BF93" i="2"/>
  <c r="BE93" i="2"/>
  <c r="BD93" i="2"/>
  <c r="BC93" i="2"/>
  <c r="AZ93" i="2"/>
  <c r="I16" i="21" s="1"/>
  <c r="AY93" i="2"/>
  <c r="AX93" i="2"/>
  <c r="AN93" i="2"/>
  <c r="AI93" i="2"/>
  <c r="AD93" i="2"/>
  <c r="Y93" i="2"/>
  <c r="S93" i="2"/>
  <c r="R93" i="2"/>
  <c r="BD92" i="2"/>
  <c r="BA92" i="2"/>
  <c r="AY92" i="2"/>
  <c r="AV92" i="2"/>
  <c r="AU92" i="2"/>
  <c r="AT92" i="2"/>
  <c r="AS92" i="2"/>
  <c r="AQ92" i="2"/>
  <c r="AP92" i="2"/>
  <c r="AO92" i="2"/>
  <c r="AM92" i="2"/>
  <c r="AL92" i="2"/>
  <c r="AI92" i="2" s="1"/>
  <c r="AK92" i="2"/>
  <c r="AJ92" i="2"/>
  <c r="AH92" i="2"/>
  <c r="AG92" i="2"/>
  <c r="AF92" i="2"/>
  <c r="AE92" i="2"/>
  <c r="AD92" i="2"/>
  <c r="AC92" i="2"/>
  <c r="AB92" i="2"/>
  <c r="AA92" i="2"/>
  <c r="Z92" i="2"/>
  <c r="Y92" i="2" s="1"/>
  <c r="Y22" i="2" s="1"/>
  <c r="X92" i="2"/>
  <c r="W92" i="2"/>
  <c r="V92" i="2"/>
  <c r="T92" i="2"/>
  <c r="S92" i="2"/>
  <c r="Q92" i="2"/>
  <c r="P92" i="2"/>
  <c r="O92" i="2"/>
  <c r="BF91" i="2"/>
  <c r="BE91" i="2"/>
  <c r="BD91" i="2"/>
  <c r="BC91" i="2"/>
  <c r="BB91" i="2" s="1"/>
  <c r="AX95" i="1" s="1"/>
  <c r="AZ91" i="2"/>
  <c r="AW91" i="2" s="1"/>
  <c r="AN91" i="2"/>
  <c r="AY95" i="1" s="1"/>
  <c r="AI91" i="2"/>
  <c r="AD91" i="2"/>
  <c r="Y91" i="2"/>
  <c r="BF90" i="2"/>
  <c r="BE90" i="2"/>
  <c r="BB90" i="2" s="1"/>
  <c r="AX94" i="1" s="1"/>
  <c r="BD90" i="2"/>
  <c r="BC90" i="2"/>
  <c r="AZ90" i="2"/>
  <c r="AW90" i="2" s="1"/>
  <c r="AN90" i="2"/>
  <c r="AI90" i="2"/>
  <c r="AD90" i="2"/>
  <c r="Y90" i="2"/>
  <c r="BE89" i="2"/>
  <c r="BA89" i="2"/>
  <c r="BA21" i="2" s="1"/>
  <c r="AZ89" i="2"/>
  <c r="AW89" i="2" s="1"/>
  <c r="AW21" i="2" s="1"/>
  <c r="AY89" i="2"/>
  <c r="AX89" i="2"/>
  <c r="AV89" i="2"/>
  <c r="AU89" i="2"/>
  <c r="AT89" i="2"/>
  <c r="AS89" i="2"/>
  <c r="AS21" i="2" s="1"/>
  <c r="AR89" i="2"/>
  <c r="AQ89" i="2"/>
  <c r="AP89" i="2"/>
  <c r="AO89" i="2"/>
  <c r="AO21" i="2" s="1"/>
  <c r="AN89" i="2"/>
  <c r="AY93" i="1" s="1"/>
  <c r="AM89" i="2"/>
  <c r="AL89" i="2"/>
  <c r="AK89" i="2"/>
  <c r="AK21" i="2" s="1"/>
  <c r="AJ89" i="2"/>
  <c r="AI89" i="2" s="1"/>
  <c r="AI21" i="2" s="1"/>
  <c r="AH89" i="2"/>
  <c r="AG89" i="2"/>
  <c r="AF89" i="2"/>
  <c r="BD89" i="2" s="1"/>
  <c r="AE89" i="2"/>
  <c r="AD89" i="2" s="1"/>
  <c r="AD21" i="2" s="1"/>
  <c r="AC89" i="2"/>
  <c r="AB89" i="2"/>
  <c r="AA89" i="2"/>
  <c r="Z89" i="2"/>
  <c r="Y89" i="2"/>
  <c r="X89" i="2"/>
  <c r="W89" i="2"/>
  <c r="V89" i="2"/>
  <c r="U89" i="2"/>
  <c r="T89" i="2"/>
  <c r="S89" i="2"/>
  <c r="R89" i="2"/>
  <c r="Q89" i="2"/>
  <c r="P89" i="2"/>
  <c r="O89" i="2"/>
  <c r="BF88" i="2"/>
  <c r="BE88" i="2"/>
  <c r="BD88" i="2"/>
  <c r="BC88" i="2"/>
  <c r="BB88" i="2" s="1"/>
  <c r="AZ88" i="2"/>
  <c r="AW88" i="2" s="1"/>
  <c r="AN88" i="2"/>
  <c r="AI88" i="2"/>
  <c r="AD88" i="2"/>
  <c r="Y88" i="2"/>
  <c r="BF87" i="2"/>
  <c r="BE87" i="2"/>
  <c r="BD87" i="2"/>
  <c r="BC87" i="2"/>
  <c r="AZ87" i="2"/>
  <c r="AW87" i="2"/>
  <c r="AN87" i="2"/>
  <c r="AY91" i="1" s="1"/>
  <c r="AI87" i="2"/>
  <c r="AD87" i="2"/>
  <c r="Y87" i="2"/>
  <c r="BC86" i="2"/>
  <c r="BA86" i="2"/>
  <c r="AY86" i="2"/>
  <c r="AX86" i="2"/>
  <c r="AV86" i="2"/>
  <c r="AU86" i="2"/>
  <c r="AT86" i="2"/>
  <c r="AS86" i="2"/>
  <c r="AR86" i="2"/>
  <c r="AQ86" i="2"/>
  <c r="AP86" i="2"/>
  <c r="AO86" i="2"/>
  <c r="AM86" i="2"/>
  <c r="AL86" i="2"/>
  <c r="AI86" i="2" s="1"/>
  <c r="AK86" i="2"/>
  <c r="AJ86" i="2"/>
  <c r="AH86" i="2"/>
  <c r="BF86" i="2" s="1"/>
  <c r="AG86" i="2"/>
  <c r="AZ86" i="2" s="1"/>
  <c r="AF86" i="2"/>
  <c r="AE86" i="2"/>
  <c r="AC86" i="2"/>
  <c r="AB86" i="2"/>
  <c r="AA86" i="2"/>
  <c r="Z86" i="2"/>
  <c r="Y86" i="2" s="1"/>
  <c r="X86" i="2"/>
  <c r="W86" i="2"/>
  <c r="V86" i="2"/>
  <c r="U86" i="2"/>
  <c r="T86" i="2"/>
  <c r="S86" i="2"/>
  <c r="R86" i="2"/>
  <c r="Q86" i="2"/>
  <c r="P86" i="2"/>
  <c r="O86" i="2"/>
  <c r="BF85" i="2"/>
  <c r="BE85" i="2"/>
  <c r="BD85" i="2"/>
  <c r="BC85" i="2"/>
  <c r="BB85" i="2" s="1"/>
  <c r="AX89" i="1" s="1"/>
  <c r="AZ85" i="2"/>
  <c r="AW85" i="2" s="1"/>
  <c r="AN85" i="2"/>
  <c r="AY89" i="1" s="1"/>
  <c r="AI85" i="2"/>
  <c r="AD85" i="2"/>
  <c r="Y85" i="2"/>
  <c r="BF84" i="2"/>
  <c r="BE84" i="2"/>
  <c r="BD84" i="2"/>
  <c r="BC84" i="2"/>
  <c r="BB84" i="2"/>
  <c r="AX88" i="1" s="1"/>
  <c r="AZ84" i="2"/>
  <c r="AW84" i="2" s="1"/>
  <c r="AN84" i="2"/>
  <c r="AI84" i="2"/>
  <c r="AD84" i="2"/>
  <c r="Y84" i="2"/>
  <c r="BF83" i="2"/>
  <c r="BE83" i="2"/>
  <c r="BE82" i="2" s="1"/>
  <c r="BD83" i="2"/>
  <c r="BD82" i="2" s="1"/>
  <c r="BC83" i="2"/>
  <c r="AZ83" i="2"/>
  <c r="AY83" i="2"/>
  <c r="AY82" i="2" s="1"/>
  <c r="AX83" i="2"/>
  <c r="AW83" i="2" s="1"/>
  <c r="AN83" i="2"/>
  <c r="AI83" i="2"/>
  <c r="AD83" i="2"/>
  <c r="Y83" i="2"/>
  <c r="U83" i="2"/>
  <c r="S83" i="2"/>
  <c r="S82" i="2" s="1"/>
  <c r="R83" i="2"/>
  <c r="R82" i="2" s="1"/>
  <c r="BF82" i="2"/>
  <c r="BC82" i="2"/>
  <c r="BB82" i="2" s="1"/>
  <c r="AX86" i="1" s="1"/>
  <c r="BA82" i="2"/>
  <c r="BA76" i="2" s="1"/>
  <c r="AZ82" i="2"/>
  <c r="AZ76" i="2" s="1"/>
  <c r="AV82" i="2"/>
  <c r="AV76" i="2" s="1"/>
  <c r="AU82" i="2"/>
  <c r="AT82" i="2"/>
  <c r="AS82" i="2"/>
  <c r="AS76" i="2" s="1"/>
  <c r="AR82" i="2"/>
  <c r="AR76" i="2" s="1"/>
  <c r="AQ82" i="2"/>
  <c r="AP82" i="2"/>
  <c r="AO82" i="2"/>
  <c r="AO76" i="2" s="1"/>
  <c r="AN82" i="2"/>
  <c r="AY86" i="1" s="1"/>
  <c r="AM82" i="2"/>
  <c r="AL82" i="2"/>
  <c r="AK82" i="2"/>
  <c r="AK76" i="2" s="1"/>
  <c r="AJ82" i="2"/>
  <c r="AH82" i="2"/>
  <c r="AG82" i="2"/>
  <c r="AG76" i="2" s="1"/>
  <c r="AF82" i="2"/>
  <c r="AF76" i="2" s="1"/>
  <c r="AE82" i="2"/>
  <c r="AD82" i="2" s="1"/>
  <c r="AC82" i="2"/>
  <c r="AC76" i="2" s="1"/>
  <c r="AB82" i="2"/>
  <c r="AB76" i="2" s="1"/>
  <c r="AA82" i="2"/>
  <c r="Z82" i="2"/>
  <c r="Y82" i="2"/>
  <c r="X82" i="2"/>
  <c r="X76" i="2" s="1"/>
  <c r="W82" i="2"/>
  <c r="V82" i="2"/>
  <c r="U82" i="2"/>
  <c r="U76" i="2" s="1"/>
  <c r="T82" i="2"/>
  <c r="T76" i="2" s="1"/>
  <c r="Q82" i="2"/>
  <c r="Q76" i="2" s="1"/>
  <c r="P82" i="2"/>
  <c r="P76" i="2" s="1"/>
  <c r="O82" i="2"/>
  <c r="BF81" i="2"/>
  <c r="BE81" i="2"/>
  <c r="BD81" i="2"/>
  <c r="BC81" i="2"/>
  <c r="BB81" i="2" s="1"/>
  <c r="AX85" i="1" s="1"/>
  <c r="AW81" i="2"/>
  <c r="AN81" i="2"/>
  <c r="AI81" i="2"/>
  <c r="AD81" i="2"/>
  <c r="Y81" i="2"/>
  <c r="BF80" i="2"/>
  <c r="BE80" i="2"/>
  <c r="BD80" i="2"/>
  <c r="BC80" i="2"/>
  <c r="BB80" i="2" s="1"/>
  <c r="AX84" i="1" s="1"/>
  <c r="AW80" i="2"/>
  <c r="AN80" i="2"/>
  <c r="AI80" i="2"/>
  <c r="AD80" i="2"/>
  <c r="Y80" i="2"/>
  <c r="BF79" i="2"/>
  <c r="BE79" i="2"/>
  <c r="BD79" i="2"/>
  <c r="BC79" i="2"/>
  <c r="BB79" i="2" s="1"/>
  <c r="AW79" i="2"/>
  <c r="AN79" i="2"/>
  <c r="AI79" i="2"/>
  <c r="AD79" i="2"/>
  <c r="Y79" i="2"/>
  <c r="BF78" i="2"/>
  <c r="BE78" i="2"/>
  <c r="BD78" i="2"/>
  <c r="BC78" i="2"/>
  <c r="BB78" i="2" s="1"/>
  <c r="AX82" i="1" s="1"/>
  <c r="AW78" i="2"/>
  <c r="AN78" i="2"/>
  <c r="AI78" i="2"/>
  <c r="AD78" i="2"/>
  <c r="Y78" i="2"/>
  <c r="BF77" i="2"/>
  <c r="BE77" i="2"/>
  <c r="BD77" i="2"/>
  <c r="BC77" i="2"/>
  <c r="AW77" i="2"/>
  <c r="AN77" i="2"/>
  <c r="AY81" i="1" s="1"/>
  <c r="AI77" i="2"/>
  <c r="AD77" i="2"/>
  <c r="Y77" i="2"/>
  <c r="AY76" i="2"/>
  <c r="AU76" i="2"/>
  <c r="AT76" i="2"/>
  <c r="AT48" i="2" s="1"/>
  <c r="AQ76" i="2"/>
  <c r="AP76" i="2"/>
  <c r="AP48" i="2" s="1"/>
  <c r="AP20" i="2" s="1"/>
  <c r="AM76" i="2"/>
  <c r="AL76" i="2"/>
  <c r="AL48" i="2" s="1"/>
  <c r="AH76" i="2"/>
  <c r="AH48" i="2" s="1"/>
  <c r="AE76" i="2"/>
  <c r="AA76" i="2"/>
  <c r="Z76" i="2"/>
  <c r="W76" i="2"/>
  <c r="V76" i="2"/>
  <c r="S76" i="2"/>
  <c r="R76" i="2"/>
  <c r="O76" i="2"/>
  <c r="BF75" i="2"/>
  <c r="BE75" i="2"/>
  <c r="BD75" i="2"/>
  <c r="BC75" i="2"/>
  <c r="BB75" i="2" s="1"/>
  <c r="AX79" i="1" s="1"/>
  <c r="AW75" i="2"/>
  <c r="AN75" i="2"/>
  <c r="AI75" i="2"/>
  <c r="AD75" i="2"/>
  <c r="Y75" i="2"/>
  <c r="BF74" i="2"/>
  <c r="BE74" i="2"/>
  <c r="BD74" i="2"/>
  <c r="BC74" i="2"/>
  <c r="BB74" i="2" s="1"/>
  <c r="AZ74" i="2"/>
  <c r="AY74" i="2"/>
  <c r="AX74" i="2"/>
  <c r="AN74" i="2"/>
  <c r="AY78" i="1" s="1"/>
  <c r="AI74" i="2"/>
  <c r="Y74" i="2"/>
  <c r="S74" i="2"/>
  <c r="R74" i="2"/>
  <c r="U74" i="2" s="1"/>
  <c r="BF73" i="2"/>
  <c r="BD73" i="2"/>
  <c r="BC73" i="2"/>
  <c r="AW73" i="2"/>
  <c r="AR73" i="2"/>
  <c r="AQ73" i="2"/>
  <c r="AI73" i="2"/>
  <c r="AD73" i="2"/>
  <c r="Y73" i="2"/>
  <c r="X73" i="2"/>
  <c r="U73" i="2"/>
  <c r="S73" i="2"/>
  <c r="R73" i="2"/>
  <c r="BF72" i="2"/>
  <c r="BD72" i="2"/>
  <c r="BC72" i="2"/>
  <c r="AY72" i="2"/>
  <c r="AY69" i="2" s="1"/>
  <c r="AY68" i="2" s="1"/>
  <c r="AX72" i="2"/>
  <c r="AN72" i="2"/>
  <c r="AI72" i="2"/>
  <c r="AD72" i="2"/>
  <c r="Y72" i="2"/>
  <c r="S72" i="2"/>
  <c r="R72" i="2"/>
  <c r="O72" i="2"/>
  <c r="BE72" i="2" s="1"/>
  <c r="BF71" i="2"/>
  <c r="BE71" i="2"/>
  <c r="BD71" i="2"/>
  <c r="BD69" i="2" s="1"/>
  <c r="BC71" i="2"/>
  <c r="BB71" i="2" s="1"/>
  <c r="AX75" i="1" s="1"/>
  <c r="AZ71" i="2"/>
  <c r="AY71" i="2"/>
  <c r="AX71" i="2"/>
  <c r="AW71" i="2" s="1"/>
  <c r="AN71" i="2"/>
  <c r="AI71" i="2"/>
  <c r="AD71" i="2"/>
  <c r="Y71" i="2"/>
  <c r="U71" i="2"/>
  <c r="S71" i="2"/>
  <c r="R71" i="2"/>
  <c r="O71" i="2"/>
  <c r="BF70" i="2"/>
  <c r="BF69" i="2" s="1"/>
  <c r="BE70" i="2"/>
  <c r="BD70" i="2"/>
  <c r="BC70" i="2"/>
  <c r="BB70" i="2"/>
  <c r="AZ70" i="2"/>
  <c r="AY70" i="2"/>
  <c r="AX70" i="2"/>
  <c r="AW70" i="2"/>
  <c r="AN70" i="2"/>
  <c r="AI70" i="2"/>
  <c r="AD70" i="2"/>
  <c r="V70" i="2"/>
  <c r="V69" i="2" s="1"/>
  <c r="V68" i="2" s="1"/>
  <c r="P70" i="2"/>
  <c r="P69" i="2" s="1"/>
  <c r="BC69" i="2"/>
  <c r="BA69" i="2"/>
  <c r="AV69" i="2"/>
  <c r="AV68" i="2" s="1"/>
  <c r="AU69" i="2"/>
  <c r="AU68" i="2" s="1"/>
  <c r="AU48" i="2" s="1"/>
  <c r="AU20" i="2" s="1"/>
  <c r="AT69" i="2"/>
  <c r="AS69" i="2"/>
  <c r="AR69" i="2"/>
  <c r="AR68" i="2" s="1"/>
  <c r="AQ69" i="2"/>
  <c r="AQ68" i="2" s="1"/>
  <c r="AP69" i="2"/>
  <c r="AO69" i="2"/>
  <c r="AM69" i="2"/>
  <c r="AM68" i="2" s="1"/>
  <c r="AM48" i="2" s="1"/>
  <c r="AM20" i="2" s="1"/>
  <c r="AL69" i="2"/>
  <c r="AK69" i="2"/>
  <c r="AJ69" i="2"/>
  <c r="AJ68" i="2" s="1"/>
  <c r="AI69" i="2"/>
  <c r="AH69" i="2"/>
  <c r="AG69" i="2"/>
  <c r="AF69" i="2"/>
  <c r="AF68" i="2" s="1"/>
  <c r="AE69" i="2"/>
  <c r="AC69" i="2"/>
  <c r="AB69" i="2"/>
  <c r="AA69" i="2"/>
  <c r="AA68" i="2" s="1"/>
  <c r="AA48" i="2" s="1"/>
  <c r="AA20" i="2" s="1"/>
  <c r="Z69" i="2"/>
  <c r="Y69" i="2" s="1"/>
  <c r="X69" i="2"/>
  <c r="W69" i="2"/>
  <c r="T69" i="2"/>
  <c r="T68" i="2" s="1"/>
  <c r="S69" i="2"/>
  <c r="S68" i="2" s="1"/>
  <c r="Q69" i="2"/>
  <c r="O69" i="2"/>
  <c r="O68" i="2" s="1"/>
  <c r="O48" i="2" s="1"/>
  <c r="O20" i="2" s="1"/>
  <c r="BD68" i="2"/>
  <c r="BA68" i="2"/>
  <c r="AT68" i="2"/>
  <c r="AS68" i="2"/>
  <c r="AP68" i="2"/>
  <c r="AO68" i="2"/>
  <c r="AL68" i="2"/>
  <c r="AK68" i="2"/>
  <c r="AH68" i="2"/>
  <c r="BF68" i="2" s="1"/>
  <c r="AG68" i="2"/>
  <c r="AC68" i="2"/>
  <c r="AB68" i="2"/>
  <c r="Z68" i="2"/>
  <c r="X68" i="2"/>
  <c r="W68" i="2"/>
  <c r="Q68" i="2"/>
  <c r="P68" i="2"/>
  <c r="BF67" i="2"/>
  <c r="BE67" i="2"/>
  <c r="BD67" i="2"/>
  <c r="BC67" i="2"/>
  <c r="AW67" i="2"/>
  <c r="AN67" i="2"/>
  <c r="AI67" i="2"/>
  <c r="AD67" i="2"/>
  <c r="Y67" i="2"/>
  <c r="BF66" i="2"/>
  <c r="BE66" i="2"/>
  <c r="BB66" i="2" s="1"/>
  <c r="AX70" i="1" s="1"/>
  <c r="BD66" i="2"/>
  <c r="BC66" i="2"/>
  <c r="AZ66" i="2"/>
  <c r="AW66" i="2" s="1"/>
  <c r="AY66" i="2"/>
  <c r="AX66" i="2"/>
  <c r="AN66" i="2"/>
  <c r="AY70" i="1" s="1"/>
  <c r="AI66" i="2"/>
  <c r="AD66" i="2"/>
  <c r="Y66" i="2"/>
  <c r="U66" i="2"/>
  <c r="S66" i="2"/>
  <c r="R66" i="2"/>
  <c r="BF65" i="2"/>
  <c r="BE65" i="2"/>
  <c r="BB65" i="2" s="1"/>
  <c r="AX69" i="1" s="1"/>
  <c r="BD65" i="2"/>
  <c r="BC65" i="2"/>
  <c r="AZ65" i="2"/>
  <c r="AW65" i="2" s="1"/>
  <c r="AY65" i="2"/>
  <c r="AX65" i="2"/>
  <c r="AN65" i="2"/>
  <c r="AY69" i="1" s="1"/>
  <c r="AI65" i="2"/>
  <c r="AD65" i="2"/>
  <c r="Y65" i="2"/>
  <c r="U65" i="2"/>
  <c r="S65" i="2"/>
  <c r="R65" i="2"/>
  <c r="BF64" i="2"/>
  <c r="BE64" i="2"/>
  <c r="BB64" i="2" s="1"/>
  <c r="AX68" i="1" s="1"/>
  <c r="BD64" i="2"/>
  <c r="BC64" i="2"/>
  <c r="AZ64" i="2"/>
  <c r="AW64" i="2" s="1"/>
  <c r="AY64" i="2"/>
  <c r="AX64" i="2"/>
  <c r="AN64" i="2"/>
  <c r="AY68" i="1" s="1"/>
  <c r="AI64" i="2"/>
  <c r="AD64" i="2"/>
  <c r="Y64" i="2"/>
  <c r="U64" i="2"/>
  <c r="S64" i="2"/>
  <c r="R64" i="2"/>
  <c r="BF63" i="2"/>
  <c r="BE63" i="2"/>
  <c r="BB63" i="2" s="1"/>
  <c r="AX67" i="1" s="1"/>
  <c r="BD63" i="2"/>
  <c r="BC63" i="2"/>
  <c r="AZ63" i="2"/>
  <c r="AW63" i="2" s="1"/>
  <c r="AY63" i="2"/>
  <c r="AX63" i="2"/>
  <c r="AN63" i="2"/>
  <c r="AI63" i="2"/>
  <c r="AD63" i="2"/>
  <c r="Y63" i="2"/>
  <c r="U63" i="2"/>
  <c r="S63" i="2"/>
  <c r="R63" i="2"/>
  <c r="BF62" i="2"/>
  <c r="BE62" i="2"/>
  <c r="BB62" i="2" s="1"/>
  <c r="AX66" i="1" s="1"/>
  <c r="BD62" i="2"/>
  <c r="BC62" i="2"/>
  <c r="AZ62" i="2"/>
  <c r="AW62" i="2" s="1"/>
  <c r="AY62" i="2"/>
  <c r="AX62" i="2"/>
  <c r="AN62" i="2"/>
  <c r="AY66" i="1" s="1"/>
  <c r="AI62" i="2"/>
  <c r="AD62" i="2"/>
  <c r="Y62" i="2"/>
  <c r="U62" i="2"/>
  <c r="S62" i="2"/>
  <c r="R62" i="2"/>
  <c r="BF61" i="2"/>
  <c r="BE61" i="2"/>
  <c r="BB61" i="2" s="1"/>
  <c r="AX65" i="1" s="1"/>
  <c r="BD61" i="2"/>
  <c r="BC61" i="2"/>
  <c r="AZ61" i="2"/>
  <c r="AW61" i="2" s="1"/>
  <c r="AY61" i="2"/>
  <c r="AX61" i="2"/>
  <c r="AN61" i="2"/>
  <c r="AY65" i="1" s="1"/>
  <c r="AI61" i="2"/>
  <c r="AD61" i="2"/>
  <c r="Y61" i="2"/>
  <c r="U61" i="2"/>
  <c r="S61" i="2"/>
  <c r="R61" i="2"/>
  <c r="BF60" i="2"/>
  <c r="BE60" i="2"/>
  <c r="BB60" i="2" s="1"/>
  <c r="AX64" i="1" s="1"/>
  <c r="BD60" i="2"/>
  <c r="BC60" i="2"/>
  <c r="AZ60" i="2"/>
  <c r="AW60" i="2" s="1"/>
  <c r="AY60" i="2"/>
  <c r="AX60" i="2"/>
  <c r="AN60" i="2"/>
  <c r="AY64" i="1" s="1"/>
  <c r="AI60" i="2"/>
  <c r="AD60" i="2"/>
  <c r="Y60" i="2"/>
  <c r="U60" i="2"/>
  <c r="S60" i="2"/>
  <c r="R60" i="2"/>
  <c r="BF59" i="2"/>
  <c r="BE59" i="2"/>
  <c r="BB59" i="2" s="1"/>
  <c r="AX63" i="1" s="1"/>
  <c r="BD59" i="2"/>
  <c r="BC59" i="2"/>
  <c r="AZ59" i="2"/>
  <c r="AW59" i="2" s="1"/>
  <c r="AY59" i="2"/>
  <c r="AX59" i="2"/>
  <c r="AN59" i="2"/>
  <c r="AI59" i="2"/>
  <c r="AD59" i="2"/>
  <c r="Y59" i="2"/>
  <c r="U59" i="2"/>
  <c r="S59" i="2"/>
  <c r="R59" i="2"/>
  <c r="BF58" i="2"/>
  <c r="BE58" i="2"/>
  <c r="BB58" i="2" s="1"/>
  <c r="AX62" i="1" s="1"/>
  <c r="BD58" i="2"/>
  <c r="BC58" i="2"/>
  <c r="AZ58" i="2"/>
  <c r="AW58" i="2" s="1"/>
  <c r="AY58" i="2"/>
  <c r="AX58" i="2"/>
  <c r="AN58" i="2"/>
  <c r="AY62" i="1" s="1"/>
  <c r="AI58" i="2"/>
  <c r="AD58" i="2"/>
  <c r="Y58" i="2"/>
  <c r="U58" i="2"/>
  <c r="S58" i="2"/>
  <c r="R58" i="2"/>
  <c r="BF57" i="2"/>
  <c r="BE57" i="2"/>
  <c r="BB57" i="2" s="1"/>
  <c r="AX61" i="1" s="1"/>
  <c r="BD57" i="2"/>
  <c r="BC57" i="2"/>
  <c r="AZ57" i="2"/>
  <c r="AW57" i="2" s="1"/>
  <c r="AY57" i="2"/>
  <c r="AX57" i="2"/>
  <c r="AN57" i="2"/>
  <c r="AY61" i="1" s="1"/>
  <c r="AI57" i="2"/>
  <c r="AD57" i="2"/>
  <c r="Y57" i="2"/>
  <c r="U57" i="2"/>
  <c r="S57" i="2"/>
  <c r="R57" i="2"/>
  <c r="BF56" i="2"/>
  <c r="BE56" i="2"/>
  <c r="BB56" i="2" s="1"/>
  <c r="AX60" i="1" s="1"/>
  <c r="BD56" i="2"/>
  <c r="BC56" i="2"/>
  <c r="AZ56" i="2"/>
  <c r="AW56" i="2" s="1"/>
  <c r="AY56" i="2"/>
  <c r="AX56" i="2"/>
  <c r="AN56" i="2"/>
  <c r="AY60" i="1" s="1"/>
  <c r="AI56" i="2"/>
  <c r="AD56" i="2"/>
  <c r="Y56" i="2"/>
  <c r="U56" i="2"/>
  <c r="S56" i="2"/>
  <c r="R56" i="2"/>
  <c r="BF55" i="2"/>
  <c r="BE55" i="2"/>
  <c r="BB55" i="2" s="1"/>
  <c r="AX59" i="1" s="1"/>
  <c r="BD55" i="2"/>
  <c r="BC55" i="2"/>
  <c r="AZ55" i="2"/>
  <c r="AW55" i="2" s="1"/>
  <c r="AY55" i="2"/>
  <c r="AX55" i="2"/>
  <c r="AN55" i="2"/>
  <c r="AI55" i="2"/>
  <c r="AD55" i="2"/>
  <c r="Y55" i="2"/>
  <c r="U55" i="2"/>
  <c r="S55" i="2"/>
  <c r="R55" i="2"/>
  <c r="BF54" i="2"/>
  <c r="BE54" i="2"/>
  <c r="BB54" i="2" s="1"/>
  <c r="AX58" i="1" s="1"/>
  <c r="BD54" i="2"/>
  <c r="BC54" i="2"/>
  <c r="AZ54" i="2"/>
  <c r="AW54" i="2" s="1"/>
  <c r="AY54" i="2"/>
  <c r="AX54" i="2"/>
  <c r="AN54" i="2"/>
  <c r="AY58" i="1" s="1"/>
  <c r="AI54" i="2"/>
  <c r="AD54" i="2"/>
  <c r="Y54" i="2"/>
  <c r="U54" i="2"/>
  <c r="S54" i="2"/>
  <c r="R54" i="2"/>
  <c r="BF53" i="2"/>
  <c r="BE53" i="2"/>
  <c r="BB53" i="2" s="1"/>
  <c r="AX57" i="1" s="1"/>
  <c r="BD53" i="2"/>
  <c r="BC53" i="2"/>
  <c r="AZ53" i="2"/>
  <c r="AW53" i="2" s="1"/>
  <c r="AY53" i="2"/>
  <c r="AX53" i="2"/>
  <c r="AN53" i="2"/>
  <c r="AY57" i="1" s="1"/>
  <c r="AI53" i="2"/>
  <c r="AG53" i="2"/>
  <c r="AD53" i="2"/>
  <c r="Y53" i="2"/>
  <c r="X53" i="2"/>
  <c r="S53" i="2"/>
  <c r="R53" i="2"/>
  <c r="U53" i="2" s="1"/>
  <c r="BF52" i="2"/>
  <c r="BD52" i="2"/>
  <c r="BC52" i="2"/>
  <c r="AY52" i="2"/>
  <c r="AY50" i="2" s="1"/>
  <c r="AY49" i="2" s="1"/>
  <c r="AX52" i="2"/>
  <c r="AN52" i="2"/>
  <c r="AI52" i="2"/>
  <c r="AG52" i="2"/>
  <c r="Y52" i="2"/>
  <c r="X52" i="2"/>
  <c r="BF51" i="2"/>
  <c r="BE51" i="2"/>
  <c r="BB51" i="2" s="1"/>
  <c r="AX55" i="1" s="1"/>
  <c r="BD51" i="2"/>
  <c r="BC51" i="2"/>
  <c r="AZ51" i="2"/>
  <c r="AW51" i="2" s="1"/>
  <c r="AY51" i="2"/>
  <c r="AX51" i="2"/>
  <c r="AR51" i="2"/>
  <c r="AQ51" i="2"/>
  <c r="AN51" i="2" s="1"/>
  <c r="AI51" i="2"/>
  <c r="AG51" i="2"/>
  <c r="Y51" i="2"/>
  <c r="X51" i="2"/>
  <c r="X50" i="2" s="1"/>
  <c r="X49" i="2" s="1"/>
  <c r="X48" i="2" s="1"/>
  <c r="X20" i="2" s="1"/>
  <c r="W51" i="2"/>
  <c r="W50" i="2" s="1"/>
  <c r="W49" i="2" s="1"/>
  <c r="V51" i="2"/>
  <c r="V50" i="2" s="1"/>
  <c r="V49" i="2" s="1"/>
  <c r="S51" i="2"/>
  <c r="O51" i="2"/>
  <c r="BD50" i="2"/>
  <c r="BA50" i="2"/>
  <c r="BA49" i="2" s="1"/>
  <c r="BA48" i="2" s="1"/>
  <c r="BA20" i="2" s="1"/>
  <c r="BA18" i="2" s="1"/>
  <c r="AV50" i="2"/>
  <c r="AV49" i="2" s="1"/>
  <c r="AU50" i="2"/>
  <c r="AT50" i="2"/>
  <c r="AS50" i="2"/>
  <c r="AR50" i="2"/>
  <c r="AR49" i="2" s="1"/>
  <c r="AQ50" i="2"/>
  <c r="AP50" i="2"/>
  <c r="AO50" i="2"/>
  <c r="AO49" i="2" s="1"/>
  <c r="AO48" i="2" s="1"/>
  <c r="AO20" i="2" s="1"/>
  <c r="AN50" i="2"/>
  <c r="AM50" i="2"/>
  <c r="AL50" i="2"/>
  <c r="AK50" i="2"/>
  <c r="AK49" i="2" s="1"/>
  <c r="AK48" i="2" s="1"/>
  <c r="AK20" i="2" s="1"/>
  <c r="AK18" i="2" s="1"/>
  <c r="AJ50" i="2"/>
  <c r="AH50" i="2"/>
  <c r="AF50" i="2"/>
  <c r="AE50" i="2"/>
  <c r="AC50" i="2"/>
  <c r="AC49" i="2" s="1"/>
  <c r="AC48" i="2" s="1"/>
  <c r="AC20" i="2" s="1"/>
  <c r="AB50" i="2"/>
  <c r="AA50" i="2"/>
  <c r="Z50" i="2"/>
  <c r="Y50" i="2"/>
  <c r="T50" i="2"/>
  <c r="T49" i="2" s="1"/>
  <c r="Q50" i="2"/>
  <c r="Q49" i="2" s="1"/>
  <c r="Q48" i="2" s="1"/>
  <c r="Q20" i="2" s="1"/>
  <c r="P50" i="2"/>
  <c r="O50" i="2"/>
  <c r="AU49" i="2"/>
  <c r="AT49" i="2"/>
  <c r="AS49" i="2"/>
  <c r="AQ49" i="2"/>
  <c r="AP49" i="2"/>
  <c r="AM49" i="2"/>
  <c r="AL49" i="2"/>
  <c r="AH49" i="2"/>
  <c r="AF49" i="2"/>
  <c r="AE49" i="2"/>
  <c r="AB49" i="2"/>
  <c r="AA49" i="2"/>
  <c r="Z49" i="2"/>
  <c r="P49" i="2"/>
  <c r="O49" i="2"/>
  <c r="AS48" i="2"/>
  <c r="AS20" i="2" s="1"/>
  <c r="AR48" i="2"/>
  <c r="AR20" i="2" s="1"/>
  <c r="AB48" i="2"/>
  <c r="T48" i="2"/>
  <c r="BF47" i="2"/>
  <c r="BE47" i="2"/>
  <c r="BD47" i="2"/>
  <c r="BC47" i="2"/>
  <c r="AZ47" i="2"/>
  <c r="AW47" i="2"/>
  <c r="AN47" i="2"/>
  <c r="AI47" i="2"/>
  <c r="AD47" i="2"/>
  <c r="Y47" i="2"/>
  <c r="BF46" i="2"/>
  <c r="BE46" i="2"/>
  <c r="BD46" i="2"/>
  <c r="BC46" i="2"/>
  <c r="BB46" i="2" s="1"/>
  <c r="AX50" i="1" s="1"/>
  <c r="AZ46" i="2"/>
  <c r="AW46" i="2"/>
  <c r="AN46" i="2"/>
  <c r="AY50" i="1" s="1"/>
  <c r="AI46" i="2"/>
  <c r="AD46" i="2"/>
  <c r="Y46" i="2"/>
  <c r="BF45" i="2"/>
  <c r="BC45" i="2"/>
  <c r="BA45" i="2"/>
  <c r="AY45" i="2"/>
  <c r="AX45" i="2"/>
  <c r="AV45" i="2"/>
  <c r="AU45" i="2"/>
  <c r="AT45" i="2"/>
  <c r="AS45" i="2"/>
  <c r="AR45" i="2"/>
  <c r="AQ45" i="2"/>
  <c r="AP45" i="2"/>
  <c r="AO45" i="2"/>
  <c r="AN45" i="2" s="1"/>
  <c r="AY49" i="1" s="1"/>
  <c r="AM45" i="2"/>
  <c r="AL45" i="2"/>
  <c r="AK45" i="2"/>
  <c r="AJ45" i="2"/>
  <c r="AI45" i="2"/>
  <c r="AH45" i="2"/>
  <c r="AG45" i="2"/>
  <c r="AF45" i="2"/>
  <c r="BD45" i="2" s="1"/>
  <c r="AE45" i="2"/>
  <c r="AD45" i="2" s="1"/>
  <c r="AC45" i="2"/>
  <c r="AB45" i="2"/>
  <c r="AA45" i="2"/>
  <c r="Z45" i="2"/>
  <c r="X45" i="2"/>
  <c r="W45" i="2"/>
  <c r="V45" i="2"/>
  <c r="U45" i="2"/>
  <c r="T45" i="2"/>
  <c r="S45" i="2"/>
  <c r="R45" i="2"/>
  <c r="Q45" i="2"/>
  <c r="P45" i="2"/>
  <c r="O45" i="2"/>
  <c r="BF44" i="2"/>
  <c r="BE44" i="2"/>
  <c r="BD44" i="2"/>
  <c r="BC44" i="2"/>
  <c r="BB44" i="2" s="1"/>
  <c r="AX48" i="1" s="1"/>
  <c r="AZ44" i="2"/>
  <c r="AW44" i="2" s="1"/>
  <c r="AN44" i="2"/>
  <c r="AI44" i="2"/>
  <c r="AD44" i="2"/>
  <c r="Y44" i="2"/>
  <c r="BF43" i="2"/>
  <c r="BE43" i="2"/>
  <c r="BD43" i="2"/>
  <c r="BC43" i="2"/>
  <c r="BB43" i="2"/>
  <c r="AX47" i="1" s="1"/>
  <c r="AZ43" i="2"/>
  <c r="AW43" i="2" s="1"/>
  <c r="AN43" i="2"/>
  <c r="AI43" i="2"/>
  <c r="AD43" i="2"/>
  <c r="Y43" i="2"/>
  <c r="BF42" i="2"/>
  <c r="BE42" i="2"/>
  <c r="BD42" i="2"/>
  <c r="BC42" i="2"/>
  <c r="AZ42" i="2"/>
  <c r="AW42" i="2" s="1"/>
  <c r="AN42" i="2"/>
  <c r="AI42" i="2"/>
  <c r="AD42" i="2"/>
  <c r="Y42" i="2"/>
  <c r="BD41" i="2"/>
  <c r="BC41" i="2"/>
  <c r="BA41" i="2"/>
  <c r="AY41" i="2"/>
  <c r="AX41" i="2"/>
  <c r="AW41" i="2" s="1"/>
  <c r="AV41" i="2"/>
  <c r="AV36" i="2" s="1"/>
  <c r="AU41" i="2"/>
  <c r="AT41" i="2"/>
  <c r="AS41" i="2"/>
  <c r="AR41" i="2"/>
  <c r="AR36" i="2" s="1"/>
  <c r="AQ41" i="2"/>
  <c r="AP41" i="2"/>
  <c r="AO41" i="2"/>
  <c r="AN41" i="2"/>
  <c r="AM41" i="2"/>
  <c r="AL41" i="2"/>
  <c r="AK41" i="2"/>
  <c r="AJ41" i="2"/>
  <c r="AI41" i="2" s="1"/>
  <c r="AH41" i="2"/>
  <c r="BF41" i="2" s="1"/>
  <c r="AG41" i="2"/>
  <c r="AF41" i="2"/>
  <c r="AF36" i="2" s="1"/>
  <c r="AE41" i="2"/>
  <c r="AC41" i="2"/>
  <c r="AB41" i="2"/>
  <c r="AB36" i="2" s="1"/>
  <c r="AA41" i="2"/>
  <c r="Z41" i="2"/>
  <c r="X41" i="2"/>
  <c r="X36" i="2" s="1"/>
  <c r="W41" i="2"/>
  <c r="W36" i="2" s="1"/>
  <c r="V41" i="2"/>
  <c r="U41" i="2"/>
  <c r="T41" i="2"/>
  <c r="T36" i="2" s="1"/>
  <c r="S41" i="2"/>
  <c r="R41" i="2"/>
  <c r="Q41" i="2"/>
  <c r="P41" i="2"/>
  <c r="P36" i="2" s="1"/>
  <c r="O41" i="2"/>
  <c r="AZ41" i="2" s="1"/>
  <c r="BF40" i="2"/>
  <c r="BE40" i="2"/>
  <c r="BD40" i="2"/>
  <c r="BC40" i="2"/>
  <c r="BB40" i="2" s="1"/>
  <c r="AZ40" i="2"/>
  <c r="AW40" i="2"/>
  <c r="AN40" i="2"/>
  <c r="AI40" i="2"/>
  <c r="AD40" i="2"/>
  <c r="Y40" i="2"/>
  <c r="BF39" i="2"/>
  <c r="BE39" i="2"/>
  <c r="BD39" i="2"/>
  <c r="BC39" i="2"/>
  <c r="BB39" i="2" s="1"/>
  <c r="AX43" i="1" s="1"/>
  <c r="AZ39" i="2"/>
  <c r="AW39" i="2" s="1"/>
  <c r="AN39" i="2"/>
  <c r="AI39" i="2"/>
  <c r="AD39" i="2"/>
  <c r="Y39" i="2"/>
  <c r="BF38" i="2"/>
  <c r="BE38" i="2"/>
  <c r="BD38" i="2"/>
  <c r="BC38" i="2"/>
  <c r="AZ38" i="2"/>
  <c r="AW38" i="2"/>
  <c r="AN38" i="2"/>
  <c r="AI38" i="2"/>
  <c r="AD38" i="2"/>
  <c r="Y38" i="2"/>
  <c r="BA37" i="2"/>
  <c r="AY37" i="2"/>
  <c r="AY36" i="2" s="1"/>
  <c r="AX37" i="2"/>
  <c r="AV37" i="2"/>
  <c r="AU37" i="2"/>
  <c r="AT37" i="2"/>
  <c r="AT36" i="2" s="1"/>
  <c r="AS37" i="2"/>
  <c r="AR37" i="2"/>
  <c r="AQ37" i="2"/>
  <c r="AP37" i="2"/>
  <c r="AO37" i="2"/>
  <c r="AM37" i="2"/>
  <c r="AL37" i="2"/>
  <c r="AI37" i="2" s="1"/>
  <c r="AK37" i="2"/>
  <c r="AJ37" i="2"/>
  <c r="AH37" i="2"/>
  <c r="BF37" i="2" s="1"/>
  <c r="AG37" i="2"/>
  <c r="AZ37" i="2" s="1"/>
  <c r="AF37" i="2"/>
  <c r="AE37" i="2"/>
  <c r="BC37" i="2" s="1"/>
  <c r="AD37" i="2"/>
  <c r="AC37" i="2"/>
  <c r="AB37" i="2"/>
  <c r="AA37" i="2"/>
  <c r="Z37" i="2"/>
  <c r="Y37" i="2" s="1"/>
  <c r="X37" i="2"/>
  <c r="W37" i="2"/>
  <c r="V37" i="2"/>
  <c r="U37" i="2"/>
  <c r="T37" i="2"/>
  <c r="S37" i="2"/>
  <c r="R37" i="2"/>
  <c r="R36" i="2" s="1"/>
  <c r="Q37" i="2"/>
  <c r="P37" i="2"/>
  <c r="O37" i="2"/>
  <c r="BA36" i="2"/>
  <c r="AX36" i="2"/>
  <c r="AU36" i="2"/>
  <c r="AS36" i="2"/>
  <c r="AQ36" i="2"/>
  <c r="AP36" i="2"/>
  <c r="AO36" i="2"/>
  <c r="AM36" i="2"/>
  <c r="AL36" i="2"/>
  <c r="AK36" i="2"/>
  <c r="AG36" i="2"/>
  <c r="AE36" i="2"/>
  <c r="AC36" i="2"/>
  <c r="AA36" i="2"/>
  <c r="Z36" i="2"/>
  <c r="Y36" i="2" s="1"/>
  <c r="V36" i="2"/>
  <c r="U36" i="2"/>
  <c r="S36" i="2"/>
  <c r="Q36" i="2"/>
  <c r="O36" i="2"/>
  <c r="BF35" i="2"/>
  <c r="BE35" i="2"/>
  <c r="BD35" i="2"/>
  <c r="BC35" i="2"/>
  <c r="BB35" i="2"/>
  <c r="AX39" i="1" s="1"/>
  <c r="AZ35" i="2"/>
  <c r="AW35" i="2" s="1"/>
  <c r="AN35" i="2"/>
  <c r="AY39" i="1" s="1"/>
  <c r="AI35" i="2"/>
  <c r="AD35" i="2"/>
  <c r="Y35" i="2"/>
  <c r="BF34" i="2"/>
  <c r="BE34" i="2"/>
  <c r="BB34" i="2" s="1"/>
  <c r="AX38" i="1" s="1"/>
  <c r="BD34" i="2"/>
  <c r="BC34" i="2"/>
  <c r="AZ34" i="2"/>
  <c r="AW34" i="2" s="1"/>
  <c r="AN34" i="2"/>
  <c r="AI34" i="2"/>
  <c r="AD34" i="2"/>
  <c r="Y34" i="2"/>
  <c r="BE33" i="2"/>
  <c r="BA33" i="2"/>
  <c r="AZ33" i="2"/>
  <c r="AW33" i="2" s="1"/>
  <c r="AY33" i="2"/>
  <c r="AX33" i="2"/>
  <c r="AV33" i="2"/>
  <c r="AU33" i="2"/>
  <c r="AT33" i="2"/>
  <c r="AS33" i="2"/>
  <c r="AR33" i="2"/>
  <c r="AQ33" i="2"/>
  <c r="AP33" i="2"/>
  <c r="AO33" i="2"/>
  <c r="AN33" i="2"/>
  <c r="AY37" i="1" s="1"/>
  <c r="AM33" i="2"/>
  <c r="AL33" i="2"/>
  <c r="AK33" i="2"/>
  <c r="AJ33" i="2"/>
  <c r="AI33" i="2" s="1"/>
  <c r="AH33" i="2"/>
  <c r="BF33" i="2" s="1"/>
  <c r="AG33" i="2"/>
  <c r="AF33" i="2"/>
  <c r="BD33" i="2" s="1"/>
  <c r="AE33" i="2"/>
  <c r="AD33" i="2" s="1"/>
  <c r="AC33" i="2"/>
  <c r="AB33" i="2"/>
  <c r="AA33" i="2"/>
  <c r="Z33" i="2"/>
  <c r="Y33" i="2"/>
  <c r="X33" i="2"/>
  <c r="W33" i="2"/>
  <c r="V33" i="2"/>
  <c r="U33" i="2"/>
  <c r="T33" i="2"/>
  <c r="S33" i="2"/>
  <c r="R33" i="2"/>
  <c r="Q33" i="2"/>
  <c r="P33" i="2"/>
  <c r="O33" i="2"/>
  <c r="BF32" i="2"/>
  <c r="BE32" i="2"/>
  <c r="BD32" i="2"/>
  <c r="BC32" i="2"/>
  <c r="AZ32" i="2"/>
  <c r="AW32" i="2"/>
  <c r="AN32" i="2"/>
  <c r="AI32" i="2"/>
  <c r="AD32" i="2"/>
  <c r="Y32" i="2"/>
  <c r="BF31" i="2"/>
  <c r="BE31" i="2"/>
  <c r="BD31" i="2"/>
  <c r="BD26" i="2" s="1"/>
  <c r="BD25" i="2" s="1"/>
  <c r="BD19" i="2" s="1"/>
  <c r="BC31" i="2"/>
  <c r="BB31" i="2" s="1"/>
  <c r="AX35" i="1" s="1"/>
  <c r="AZ31" i="2"/>
  <c r="AW31" i="2"/>
  <c r="AN31" i="2"/>
  <c r="AY35" i="1" s="1"/>
  <c r="AI31" i="2"/>
  <c r="AD31" i="2"/>
  <c r="Y31" i="2"/>
  <c r="BF30" i="2"/>
  <c r="BE30" i="2"/>
  <c r="BD30" i="2"/>
  <c r="BC30" i="2"/>
  <c r="BB30" i="2"/>
  <c r="AX34" i="1" s="1"/>
  <c r="AZ30" i="2"/>
  <c r="AY30" i="2"/>
  <c r="AX30" i="2"/>
  <c r="AW30" i="2"/>
  <c r="AT30" i="2"/>
  <c r="AQ30" i="2"/>
  <c r="AN30" i="2"/>
  <c r="AY34" i="1" s="1"/>
  <c r="AI30" i="2"/>
  <c r="AD30" i="2"/>
  <c r="Y30" i="2"/>
  <c r="N30" i="2"/>
  <c r="BF29" i="2"/>
  <c r="BE29" i="2"/>
  <c r="BD29" i="2"/>
  <c r="BC29" i="2"/>
  <c r="BB29" i="2"/>
  <c r="AX33" i="1" s="1"/>
  <c r="AZ29" i="2"/>
  <c r="AY29" i="2"/>
  <c r="AX29" i="2"/>
  <c r="AW29" i="2"/>
  <c r="AT29" i="2"/>
  <c r="AQ29" i="2"/>
  <c r="AN29" i="2"/>
  <c r="AY33" i="1" s="1"/>
  <c r="AI29" i="2"/>
  <c r="AD29" i="2"/>
  <c r="Y29" i="2"/>
  <c r="N29" i="2"/>
  <c r="N27" i="2" s="1"/>
  <c r="N26" i="2" s="1"/>
  <c r="N25" i="2" s="1"/>
  <c r="BF28" i="2"/>
  <c r="BD28" i="2"/>
  <c r="BC28" i="2"/>
  <c r="AY28" i="2"/>
  <c r="AX28" i="2"/>
  <c r="AN28" i="2"/>
  <c r="AN27" i="2" s="1"/>
  <c r="AI28" i="2"/>
  <c r="AG28" i="2"/>
  <c r="AD28" i="2" s="1"/>
  <c r="AD27" i="2" s="1"/>
  <c r="AB28" i="2"/>
  <c r="Y28" i="2" s="1"/>
  <c r="Y27" i="2" s="1"/>
  <c r="V28" i="2"/>
  <c r="V27" i="2" s="1"/>
  <c r="V26" i="2" s="1"/>
  <c r="V25" i="2" s="1"/>
  <c r="V19" i="2" s="1"/>
  <c r="BF27" i="2"/>
  <c r="BF26" i="2" s="1"/>
  <c r="BF25" i="2" s="1"/>
  <c r="BF19" i="2" s="1"/>
  <c r="BD27" i="2"/>
  <c r="BC27" i="2"/>
  <c r="BA27" i="2"/>
  <c r="BA26" i="2" s="1"/>
  <c r="AY27" i="2"/>
  <c r="AV27" i="2"/>
  <c r="AU27" i="2"/>
  <c r="AU26" i="2" s="1"/>
  <c r="AU25" i="2" s="1"/>
  <c r="AU19" i="2" s="1"/>
  <c r="AT27" i="2"/>
  <c r="AT26" i="2" s="1"/>
  <c r="AT25" i="2" s="1"/>
  <c r="AT19" i="2" s="1"/>
  <c r="AS27" i="2"/>
  <c r="AS26" i="2" s="1"/>
  <c r="AS25" i="2" s="1"/>
  <c r="AS19" i="2" s="1"/>
  <c r="AR27" i="2"/>
  <c r="AQ27" i="2"/>
  <c r="AQ26" i="2" s="1"/>
  <c r="AP27" i="2"/>
  <c r="AP26" i="2" s="1"/>
  <c r="AP25" i="2" s="1"/>
  <c r="AP19" i="2" s="1"/>
  <c r="AO27" i="2"/>
  <c r="AO26" i="2" s="1"/>
  <c r="AO25" i="2" s="1"/>
  <c r="AO19" i="2" s="1"/>
  <c r="AM27" i="2"/>
  <c r="AL27" i="2"/>
  <c r="AL26" i="2" s="1"/>
  <c r="AL25" i="2" s="1"/>
  <c r="AL19" i="2" s="1"/>
  <c r="AL18" i="2" s="1"/>
  <c r="AK27" i="2"/>
  <c r="AK26" i="2" s="1"/>
  <c r="AK25" i="2" s="1"/>
  <c r="AK19" i="2" s="1"/>
  <c r="AJ27" i="2"/>
  <c r="AI27" i="2"/>
  <c r="AH27" i="2"/>
  <c r="AH26" i="2" s="1"/>
  <c r="AH25" i="2" s="1"/>
  <c r="AH19" i="2" s="1"/>
  <c r="AF27" i="2"/>
  <c r="AE27" i="2"/>
  <c r="AX27" i="2" s="1"/>
  <c r="AC27" i="2"/>
  <c r="AC26" i="2" s="1"/>
  <c r="AC25" i="2" s="1"/>
  <c r="AC19" i="2" s="1"/>
  <c r="AA27" i="2"/>
  <c r="Z27" i="2"/>
  <c r="Z26" i="2" s="1"/>
  <c r="X27" i="2"/>
  <c r="W27" i="2"/>
  <c r="W26" i="2" s="1"/>
  <c r="W25" i="2" s="1"/>
  <c r="W19" i="2" s="1"/>
  <c r="U27" i="2"/>
  <c r="U26" i="2" s="1"/>
  <c r="U25" i="2" s="1"/>
  <c r="U19" i="2" s="1"/>
  <c r="T27" i="2"/>
  <c r="S27" i="2"/>
  <c r="S26" i="2" s="1"/>
  <c r="S25" i="2" s="1"/>
  <c r="S19" i="2" s="1"/>
  <c r="R27" i="2"/>
  <c r="R26" i="2" s="1"/>
  <c r="R25" i="2" s="1"/>
  <c r="R19" i="2" s="1"/>
  <c r="Q27" i="2"/>
  <c r="Q26" i="2" s="1"/>
  <c r="Q25" i="2" s="1"/>
  <c r="Q19" i="2" s="1"/>
  <c r="Q18" i="2" s="1"/>
  <c r="P27" i="2"/>
  <c r="O27" i="2"/>
  <c r="O26" i="2" s="1"/>
  <c r="O25" i="2" s="1"/>
  <c r="O19" i="2" s="1"/>
  <c r="AV26" i="2"/>
  <c r="AR26" i="2"/>
  <c r="AR25" i="2" s="1"/>
  <c r="AR19" i="2" s="1"/>
  <c r="AM26" i="2"/>
  <c r="AM25" i="2" s="1"/>
  <c r="AM19" i="2" s="1"/>
  <c r="AM18" i="2" s="1"/>
  <c r="AJ26" i="2"/>
  <c r="AJ25" i="2" s="1"/>
  <c r="AF26" i="2"/>
  <c r="AY26" i="2" s="1"/>
  <c r="AE26" i="2"/>
  <c r="AE25" i="2" s="1"/>
  <c r="AA26" i="2"/>
  <c r="X26" i="2"/>
  <c r="T26" i="2"/>
  <c r="T25" i="2" s="1"/>
  <c r="T19" i="2" s="1"/>
  <c r="T18" i="2" s="1"/>
  <c r="P26" i="2"/>
  <c r="AV25" i="2"/>
  <c r="AV19" i="2" s="1"/>
  <c r="AF25" i="2"/>
  <c r="AY25" i="2" s="1"/>
  <c r="AY19" i="2" s="1"/>
  <c r="AA25" i="2"/>
  <c r="AA19" i="2" s="1"/>
  <c r="AA18" i="2" s="1"/>
  <c r="X25" i="2"/>
  <c r="X19" i="2" s="1"/>
  <c r="P25" i="2"/>
  <c r="P19" i="2" s="1"/>
  <c r="BD24" i="2"/>
  <c r="BA24" i="2"/>
  <c r="AV24" i="2"/>
  <c r="AT24" i="2"/>
  <c r="AP24" i="2"/>
  <c r="AO24" i="2"/>
  <c r="AM24" i="2"/>
  <c r="AL24" i="2"/>
  <c r="AK24" i="2"/>
  <c r="AJ24" i="2"/>
  <c r="AH24" i="2"/>
  <c r="AG24" i="2"/>
  <c r="AF24" i="2"/>
  <c r="AE24" i="2"/>
  <c r="AD24" i="2"/>
  <c r="AC24" i="2"/>
  <c r="AB24" i="2"/>
  <c r="AA24" i="2"/>
  <c r="Z24" i="2"/>
  <c r="Y24" i="2"/>
  <c r="T24" i="2"/>
  <c r="Q24" i="2"/>
  <c r="P24" i="2"/>
  <c r="N24"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BD22" i="2"/>
  <c r="BA22" i="2"/>
  <c r="AY22" i="2"/>
  <c r="AV22" i="2"/>
  <c r="AU22" i="2"/>
  <c r="AT22" i="2"/>
  <c r="AS22" i="2"/>
  <c r="AR22" i="2"/>
  <c r="AQ22" i="2"/>
  <c r="AP22" i="2"/>
  <c r="AO22" i="2"/>
  <c r="AM22" i="2"/>
  <c r="AL22" i="2"/>
  <c r="AK22" i="2"/>
  <c r="AJ22" i="2"/>
  <c r="AI22" i="2"/>
  <c r="AH22" i="2"/>
  <c r="AG22" i="2"/>
  <c r="AF22" i="2"/>
  <c r="AE22" i="2"/>
  <c r="AD22" i="2"/>
  <c r="AC22" i="2"/>
  <c r="AB22" i="2"/>
  <c r="AA22" i="2"/>
  <c r="Z22" i="2"/>
  <c r="X22" i="2"/>
  <c r="W22" i="2"/>
  <c r="V22" i="2"/>
  <c r="T22" i="2"/>
  <c r="S22" i="2"/>
  <c r="Q22" i="2"/>
  <c r="P22" i="2"/>
  <c r="O22" i="2"/>
  <c r="N22" i="2"/>
  <c r="BE21" i="2"/>
  <c r="BD21" i="2"/>
  <c r="AY21" i="2"/>
  <c r="AX21" i="2"/>
  <c r="AV21" i="2"/>
  <c r="AU21" i="2"/>
  <c r="AT21" i="2"/>
  <c r="AR21" i="2"/>
  <c r="AQ21" i="2"/>
  <c r="AP21" i="2"/>
  <c r="AM21" i="2"/>
  <c r="AL21" i="2"/>
  <c r="AH21" i="2"/>
  <c r="AG21" i="2"/>
  <c r="AF21" i="2"/>
  <c r="AE21" i="2"/>
  <c r="AC21" i="2"/>
  <c r="AB21" i="2"/>
  <c r="AA21" i="2"/>
  <c r="Z21" i="2"/>
  <c r="Y21" i="2"/>
  <c r="X21" i="2"/>
  <c r="W21" i="2"/>
  <c r="V21" i="2"/>
  <c r="U21" i="2"/>
  <c r="T21" i="2"/>
  <c r="S21" i="2"/>
  <c r="R21" i="2"/>
  <c r="Q21" i="2"/>
  <c r="P21" i="2"/>
  <c r="O21" i="2"/>
  <c r="N21" i="2"/>
  <c r="AT20" i="2"/>
  <c r="AL20" i="2"/>
  <c r="AB20" i="2"/>
  <c r="T20" i="2"/>
  <c r="N20" i="2"/>
  <c r="BA19" i="2"/>
  <c r="AY118" i="1"/>
  <c r="AY115" i="1"/>
  <c r="AY108" i="1"/>
  <c r="BC107" i="1"/>
  <c r="BC28" i="1" s="1"/>
  <c r="BA107" i="1"/>
  <c r="BA100" i="1" s="1"/>
  <c r="AW107" i="1"/>
  <c r="AW28" i="1" s="1"/>
  <c r="AU107" i="1"/>
  <c r="AU100" i="1" s="1"/>
  <c r="AS107" i="1"/>
  <c r="AS100" i="1" s="1"/>
  <c r="AQ107" i="1"/>
  <c r="AO107" i="1"/>
  <c r="AO28" i="1" s="1"/>
  <c r="AM107" i="1"/>
  <c r="AM100" i="1" s="1"/>
  <c r="AK107" i="1"/>
  <c r="AK100" i="1" s="1"/>
  <c r="AK96" i="1" s="1"/>
  <c r="AK26" i="1" s="1"/>
  <c r="AI107" i="1"/>
  <c r="AG107" i="1"/>
  <c r="AG28" i="1" s="1"/>
  <c r="AA107" i="1"/>
  <c r="Y107" i="1"/>
  <c r="Y100" i="1" s="1"/>
  <c r="W107" i="1"/>
  <c r="U107" i="1"/>
  <c r="G107" i="1"/>
  <c r="G100" i="1" s="1"/>
  <c r="E107" i="1"/>
  <c r="E100" i="1" s="1"/>
  <c r="E96" i="1" s="1"/>
  <c r="E26" i="1" s="1"/>
  <c r="AY106" i="1"/>
  <c r="AX106" i="1"/>
  <c r="AY105" i="1"/>
  <c r="AY104" i="1"/>
  <c r="AY103" i="1"/>
  <c r="AY102" i="1"/>
  <c r="AX102" i="1"/>
  <c r="E102" i="1"/>
  <c r="E101" i="1"/>
  <c r="AY100" i="1"/>
  <c r="AW100" i="1"/>
  <c r="AQ100" i="1"/>
  <c r="AQ96" i="1" s="1"/>
  <c r="AQ26" i="1" s="1"/>
  <c r="AO100" i="1"/>
  <c r="AI100" i="1"/>
  <c r="AI96" i="1" s="1"/>
  <c r="AI26" i="1" s="1"/>
  <c r="AG100" i="1"/>
  <c r="W100" i="1"/>
  <c r="W96" i="1" s="1"/>
  <c r="W26" i="1" s="1"/>
  <c r="U100" i="1"/>
  <c r="U96" i="1" s="1"/>
  <c r="U26" i="1" s="1"/>
  <c r="AY99" i="1"/>
  <c r="AY98" i="1"/>
  <c r="BC97" i="1"/>
  <c r="BA97" i="1"/>
  <c r="BA96" i="1" s="1"/>
  <c r="BA26" i="1" s="1"/>
  <c r="AY97" i="1"/>
  <c r="AW97" i="1"/>
  <c r="AW96" i="1" s="1"/>
  <c r="AU97" i="1"/>
  <c r="AS97" i="1"/>
  <c r="AQ97" i="1"/>
  <c r="AO97" i="1"/>
  <c r="AM97" i="1"/>
  <c r="AM96" i="1" s="1"/>
  <c r="AM26" i="1" s="1"/>
  <c r="AK97" i="1"/>
  <c r="AI97" i="1"/>
  <c r="AG97" i="1"/>
  <c r="AG96" i="1" s="1"/>
  <c r="AA97" i="1"/>
  <c r="Y97" i="1"/>
  <c r="Y96" i="1" s="1"/>
  <c r="Y26" i="1" s="1"/>
  <c r="Y22" i="1" s="1"/>
  <c r="W97" i="1"/>
  <c r="U97" i="1"/>
  <c r="G97" i="1"/>
  <c r="G96" i="1" s="1"/>
  <c r="G26" i="1" s="1"/>
  <c r="E97" i="1"/>
  <c r="AU96" i="1"/>
  <c r="AU26" i="1" s="1"/>
  <c r="AS96" i="1"/>
  <c r="AS26" i="1" s="1"/>
  <c r="AE96" i="1"/>
  <c r="AE26" i="1" s="1"/>
  <c r="AC96" i="1"/>
  <c r="AC26" i="1" s="1"/>
  <c r="S96" i="1"/>
  <c r="Q96" i="1"/>
  <c r="O96" i="1"/>
  <c r="O26" i="1" s="1"/>
  <c r="M96" i="1"/>
  <c r="M26" i="1" s="1"/>
  <c r="K96" i="1"/>
  <c r="I96" i="1"/>
  <c r="AY94" i="1"/>
  <c r="AY92" i="1"/>
  <c r="AX92" i="1"/>
  <c r="AY88" i="1"/>
  <c r="AY87" i="1"/>
  <c r="BC86" i="1"/>
  <c r="BA86" i="1"/>
  <c r="BA80" i="1" s="1"/>
  <c r="AW86" i="1"/>
  <c r="AU86" i="1"/>
  <c r="AU80" i="1" s="1"/>
  <c r="AS86" i="1"/>
  <c r="AS80" i="1" s="1"/>
  <c r="AQ86" i="1"/>
  <c r="AO86" i="1"/>
  <c r="AM86" i="1"/>
  <c r="AM80" i="1" s="1"/>
  <c r="AK86" i="1"/>
  <c r="AK80" i="1" s="1"/>
  <c r="AI86" i="1"/>
  <c r="AG86" i="1"/>
  <c r="AA86" i="1"/>
  <c r="AA80" i="1" s="1"/>
  <c r="Y86" i="1"/>
  <c r="W86" i="1"/>
  <c r="U86" i="1"/>
  <c r="G86" i="1"/>
  <c r="G80" i="1" s="1"/>
  <c r="E86" i="1"/>
  <c r="AY85" i="1"/>
  <c r="AY84" i="1"/>
  <c r="AY83" i="1"/>
  <c r="AX83" i="1"/>
  <c r="AY82" i="1"/>
  <c r="BC80" i="1"/>
  <c r="AW80" i="1"/>
  <c r="AQ80" i="1"/>
  <c r="AO80" i="1"/>
  <c r="AI80" i="1"/>
  <c r="Y80" i="1"/>
  <c r="W80" i="1"/>
  <c r="AY79" i="1"/>
  <c r="AX78" i="1"/>
  <c r="AY76" i="1"/>
  <c r="AY75" i="1"/>
  <c r="AY74" i="1"/>
  <c r="AX74" i="1"/>
  <c r="BC73" i="1"/>
  <c r="BC72" i="1" s="1"/>
  <c r="BC52" i="1" s="1"/>
  <c r="BC24" i="1" s="1"/>
  <c r="BA73" i="1"/>
  <c r="AW73" i="1"/>
  <c r="AU73" i="1"/>
  <c r="AS73" i="1"/>
  <c r="AQ73" i="1"/>
  <c r="AQ72" i="1" s="1"/>
  <c r="AQ52" i="1" s="1"/>
  <c r="AQ24" i="1" s="1"/>
  <c r="AO73" i="1"/>
  <c r="AM73" i="1"/>
  <c r="AK73" i="1"/>
  <c r="AI73" i="1"/>
  <c r="AI72" i="1" s="1"/>
  <c r="AA73" i="1"/>
  <c r="Y73" i="1"/>
  <c r="W73" i="1"/>
  <c r="G73" i="1"/>
  <c r="G72" i="1" s="1"/>
  <c r="BA72" i="1"/>
  <c r="AW72" i="1"/>
  <c r="AW52" i="1" s="1"/>
  <c r="AW24" i="1" s="1"/>
  <c r="AU72" i="1"/>
  <c r="AS72" i="1"/>
  <c r="AO72" i="1"/>
  <c r="AO52" i="1" s="1"/>
  <c r="AO24" i="1" s="1"/>
  <c r="AM72" i="1"/>
  <c r="AK72" i="1"/>
  <c r="AA72" i="1"/>
  <c r="Y72" i="1"/>
  <c r="Y52" i="1" s="1"/>
  <c r="Y24" i="1" s="1"/>
  <c r="W72" i="1"/>
  <c r="AY71" i="1"/>
  <c r="AY67" i="1"/>
  <c r="AY63" i="1"/>
  <c r="AY59" i="1"/>
  <c r="AY56" i="1"/>
  <c r="AY55" i="1"/>
  <c r="BC54" i="1"/>
  <c r="BA54" i="1"/>
  <c r="BA53" i="1" s="1"/>
  <c r="BA52" i="1" s="1"/>
  <c r="AY54" i="1"/>
  <c r="AW54" i="1"/>
  <c r="AU54" i="1"/>
  <c r="AU53" i="1" s="1"/>
  <c r="AS54" i="1"/>
  <c r="AQ54" i="1"/>
  <c r="AO54" i="1"/>
  <c r="AM54" i="1"/>
  <c r="AM53" i="1" s="1"/>
  <c r="AK54" i="1"/>
  <c r="AI54" i="1"/>
  <c r="AG54" i="1"/>
  <c r="AE54" i="1"/>
  <c r="AC54" i="1"/>
  <c r="AA54" i="1"/>
  <c r="Y54" i="1"/>
  <c r="W54" i="1"/>
  <c r="U54" i="1"/>
  <c r="S54" i="1"/>
  <c r="Q54" i="1"/>
  <c r="O54" i="1"/>
  <c r="M54" i="1"/>
  <c r="K54" i="1"/>
  <c r="I54" i="1"/>
  <c r="G54" i="1"/>
  <c r="E54" i="1"/>
  <c r="BC53" i="1"/>
  <c r="AW53" i="1"/>
  <c r="AS53" i="1"/>
  <c r="AS52" i="1" s="1"/>
  <c r="AS24" i="1" s="1"/>
  <c r="AQ53" i="1"/>
  <c r="AO53" i="1"/>
  <c r="AK53" i="1"/>
  <c r="AK52" i="1" s="1"/>
  <c r="AK24" i="1" s="1"/>
  <c r="AI53" i="1"/>
  <c r="AI52" i="1" s="1"/>
  <c r="AI24" i="1" s="1"/>
  <c r="AA53" i="1"/>
  <c r="Y53" i="1"/>
  <c r="W53" i="1"/>
  <c r="G53" i="1"/>
  <c r="W52" i="1"/>
  <c r="W24" i="1" s="1"/>
  <c r="AY51" i="1"/>
  <c r="AY48" i="1"/>
  <c r="AY47" i="1"/>
  <c r="AY46" i="1"/>
  <c r="AY45" i="1"/>
  <c r="AY44" i="1"/>
  <c r="AX44" i="1"/>
  <c r="AY43" i="1"/>
  <c r="AY42" i="1"/>
  <c r="AY38" i="1"/>
  <c r="AY36" i="1"/>
  <c r="AY32" i="1"/>
  <c r="BC31" i="1"/>
  <c r="BA31" i="1"/>
  <c r="AY31" i="1"/>
  <c r="AW31" i="1"/>
  <c r="AU31" i="1"/>
  <c r="AS31" i="1"/>
  <c r="AS30" i="1" s="1"/>
  <c r="AS29" i="1" s="1"/>
  <c r="AS23" i="1" s="1"/>
  <c r="AQ31" i="1"/>
  <c r="AQ30" i="1" s="1"/>
  <c r="AQ29" i="1" s="1"/>
  <c r="AQ23" i="1" s="1"/>
  <c r="AQ22" i="1" s="1"/>
  <c r="AO31" i="1"/>
  <c r="AM31" i="1"/>
  <c r="AK31" i="1"/>
  <c r="AK30" i="1" s="1"/>
  <c r="AK29" i="1" s="1"/>
  <c r="AI31" i="1"/>
  <c r="AG31" i="1"/>
  <c r="AE31" i="1"/>
  <c r="AC31" i="1"/>
  <c r="AC30" i="1" s="1"/>
  <c r="AC29" i="1" s="1"/>
  <c r="AC23" i="1" s="1"/>
  <c r="AC22" i="1" s="1"/>
  <c r="AA31" i="1"/>
  <c r="AA30" i="1" s="1"/>
  <c r="AA29" i="1" s="1"/>
  <c r="AA23" i="1" s="1"/>
  <c r="Y31" i="1"/>
  <c r="W31" i="1"/>
  <c r="U31" i="1"/>
  <c r="U30" i="1" s="1"/>
  <c r="U29" i="1" s="1"/>
  <c r="S31" i="1"/>
  <c r="S30" i="1" s="1"/>
  <c r="S29" i="1" s="1"/>
  <c r="S23" i="1" s="1"/>
  <c r="S22" i="1" s="1"/>
  <c r="Q31" i="1"/>
  <c r="O31" i="1"/>
  <c r="M31" i="1"/>
  <c r="M30" i="1" s="1"/>
  <c r="M29" i="1" s="1"/>
  <c r="M23" i="1" s="1"/>
  <c r="M22" i="1" s="1"/>
  <c r="K31" i="1"/>
  <c r="K30" i="1" s="1"/>
  <c r="K29" i="1" s="1"/>
  <c r="K23" i="1" s="1"/>
  <c r="K22" i="1" s="1"/>
  <c r="I31" i="1"/>
  <c r="G31" i="1"/>
  <c r="E31" i="1"/>
  <c r="E30" i="1" s="1"/>
  <c r="E29" i="1" s="1"/>
  <c r="BC30" i="1"/>
  <c r="BA30" i="1"/>
  <c r="AW30" i="1"/>
  <c r="AW29" i="1" s="1"/>
  <c r="AW23" i="1" s="1"/>
  <c r="AW22" i="1" s="1"/>
  <c r="AU30" i="1"/>
  <c r="AO30" i="1"/>
  <c r="AM30" i="1"/>
  <c r="AI30" i="1"/>
  <c r="AI29" i="1" s="1"/>
  <c r="AG30" i="1"/>
  <c r="AE30" i="1"/>
  <c r="Y30" i="1"/>
  <c r="W30" i="1"/>
  <c r="Q30" i="1"/>
  <c r="Q29" i="1" s="1"/>
  <c r="Q23" i="1" s="1"/>
  <c r="Q22" i="1" s="1"/>
  <c r="O30" i="1"/>
  <c r="I30" i="1"/>
  <c r="G30" i="1"/>
  <c r="BC29" i="1"/>
  <c r="BC23" i="1" s="1"/>
  <c r="BA29" i="1"/>
  <c r="BA23" i="1" s="1"/>
  <c r="AU29" i="1"/>
  <c r="AU23" i="1" s="1"/>
  <c r="AO29" i="1"/>
  <c r="AO23" i="1" s="1"/>
  <c r="AM29" i="1"/>
  <c r="AM23" i="1" s="1"/>
  <c r="AG29" i="1"/>
  <c r="AG23" i="1" s="1"/>
  <c r="AE29" i="1"/>
  <c r="AE23" i="1" s="1"/>
  <c r="Y29" i="1"/>
  <c r="Y23" i="1" s="1"/>
  <c r="W29" i="1"/>
  <c r="W23" i="1" s="1"/>
  <c r="O29" i="1"/>
  <c r="O23" i="1" s="1"/>
  <c r="O22" i="1" s="1"/>
  <c r="I29" i="1"/>
  <c r="I23" i="1" s="1"/>
  <c r="G29" i="1"/>
  <c r="G23" i="1" s="1"/>
  <c r="AU28" i="1"/>
  <c r="AS28" i="1"/>
  <c r="AQ28" i="1"/>
  <c r="AM28" i="1"/>
  <c r="AK28" i="1"/>
  <c r="AI28" i="1"/>
  <c r="AE28" i="1"/>
  <c r="AC28" i="1"/>
  <c r="Y28" i="1"/>
  <c r="W28" i="1"/>
  <c r="U28" i="1"/>
  <c r="S28" i="1"/>
  <c r="Q28" i="1"/>
  <c r="O28" i="1"/>
  <c r="M28" i="1"/>
  <c r="K28" i="1"/>
  <c r="I28" i="1"/>
  <c r="E28" i="1"/>
  <c r="BC27" i="1"/>
  <c r="BA27" i="1"/>
  <c r="AY27" i="1"/>
  <c r="AX27" i="1"/>
  <c r="AW27" i="1"/>
  <c r="AU27" i="1"/>
  <c r="AS27" i="1"/>
  <c r="AQ27" i="1"/>
  <c r="AO27" i="1"/>
  <c r="AM27" i="1"/>
  <c r="AK27" i="1"/>
  <c r="AI27" i="1"/>
  <c r="AG27" i="1"/>
  <c r="AE27" i="1"/>
  <c r="AC27" i="1"/>
  <c r="AA27" i="1"/>
  <c r="Y27" i="1"/>
  <c r="W27" i="1"/>
  <c r="U27" i="1"/>
  <c r="S27" i="1"/>
  <c r="Q27" i="1"/>
  <c r="O27" i="1"/>
  <c r="M27" i="1"/>
  <c r="K27" i="1"/>
  <c r="I27" i="1"/>
  <c r="G27" i="1"/>
  <c r="E27" i="1"/>
  <c r="AW26" i="1"/>
  <c r="AG26" i="1"/>
  <c r="AG22" i="1" s="1"/>
  <c r="S26" i="1"/>
  <c r="Q26" i="1"/>
  <c r="K26" i="1"/>
  <c r="I26" i="1"/>
  <c r="BC25" i="1"/>
  <c r="BA25" i="1"/>
  <c r="AW25" i="1"/>
  <c r="AU25" i="1"/>
  <c r="AS25" i="1"/>
  <c r="AQ25" i="1"/>
  <c r="AO25" i="1"/>
  <c r="AM25" i="1"/>
  <c r="AK25" i="1"/>
  <c r="AI25" i="1"/>
  <c r="AG25" i="1"/>
  <c r="AE25" i="1"/>
  <c r="AC25" i="1"/>
  <c r="AA25" i="1"/>
  <c r="Y25" i="1"/>
  <c r="W25" i="1"/>
  <c r="U25" i="1"/>
  <c r="S25" i="1"/>
  <c r="Q25" i="1"/>
  <c r="O25" i="1"/>
  <c r="M25" i="1"/>
  <c r="K25" i="1"/>
  <c r="I25" i="1"/>
  <c r="G25" i="1"/>
  <c r="E25" i="1"/>
  <c r="BA24" i="1"/>
  <c r="AG24" i="1"/>
  <c r="AE24" i="1"/>
  <c r="AC24" i="1"/>
  <c r="U24" i="1"/>
  <c r="S24" i="1"/>
  <c r="Q24" i="1"/>
  <c r="O24" i="1"/>
  <c r="M24" i="1"/>
  <c r="K24" i="1"/>
  <c r="I24" i="1"/>
  <c r="E24" i="1"/>
  <c r="AK23" i="1"/>
  <c r="AI23" i="1"/>
  <c r="AI22" i="1" s="1"/>
  <c r="U23" i="1"/>
  <c r="E23" i="1"/>
  <c r="I22" i="1"/>
  <c r="AR18" i="2" l="1"/>
  <c r="G25" i="29" s="1"/>
  <c r="G24" i="29" s="1"/>
  <c r="AQ25" i="2"/>
  <c r="AN26" i="2"/>
  <c r="AY30" i="1" s="1"/>
  <c r="AS22" i="1"/>
  <c r="G52" i="1"/>
  <c r="G24" i="1" s="1"/>
  <c r="AC18" i="2"/>
  <c r="N18" i="2"/>
  <c r="N19" i="2"/>
  <c r="AD36" i="2"/>
  <c r="S103" i="2"/>
  <c r="S24" i="2" s="1"/>
  <c r="AS18" i="2"/>
  <c r="G18" i="29" s="1"/>
  <c r="G17" i="29" s="1"/>
  <c r="AA22" i="1"/>
  <c r="AX25" i="2"/>
  <c r="AE19" i="2"/>
  <c r="AU18" i="2"/>
  <c r="G38" i="29" s="1"/>
  <c r="G32" i="29" s="1"/>
  <c r="AY18" i="2"/>
  <c r="AJ19" i="2"/>
  <c r="AI25" i="2"/>
  <c r="AI19" i="2" s="1"/>
  <c r="O18" i="2"/>
  <c r="AO18" i="2"/>
  <c r="AQ18" i="3"/>
  <c r="BB45" i="2"/>
  <c r="AX49" i="1" s="1"/>
  <c r="AI50" i="2"/>
  <c r="AJ49" i="2"/>
  <c r="BB95" i="2"/>
  <c r="AX99" i="1" s="1"/>
  <c r="U113" i="2"/>
  <c r="D36" i="21" s="1"/>
  <c r="R103" i="2"/>
  <c r="R24" i="2" s="1"/>
  <c r="BF49" i="3"/>
  <c r="BF48" i="3" s="1"/>
  <c r="BF20" i="3" s="1"/>
  <c r="BF18" i="3" s="1"/>
  <c r="BC50" i="3"/>
  <c r="AX51" i="3"/>
  <c r="BA50" i="3"/>
  <c r="R18" i="4"/>
  <c r="U22" i="1"/>
  <c r="AE22" i="1"/>
  <c r="BC96" i="1"/>
  <c r="BC26" i="1" s="1"/>
  <c r="BC22" i="1" s="1"/>
  <c r="AF19" i="2"/>
  <c r="BC26" i="2"/>
  <c r="AZ36" i="2"/>
  <c r="AW36" i="2"/>
  <c r="BC36" i="2"/>
  <c r="BB36" i="2" s="1"/>
  <c r="AX40" i="1" s="1"/>
  <c r="BD36" i="2"/>
  <c r="P48" i="2"/>
  <c r="P20" i="2" s="1"/>
  <c r="P18" i="2" s="1"/>
  <c r="AX50" i="2"/>
  <c r="AW52" i="2"/>
  <c r="AQ48" i="2"/>
  <c r="AQ20" i="2" s="1"/>
  <c r="AN68" i="2"/>
  <c r="AY72" i="1" s="1"/>
  <c r="Z48" i="2"/>
  <c r="Y76" i="2"/>
  <c r="AJ76" i="2"/>
  <c r="AI76" i="2" s="1"/>
  <c r="AI82" i="2"/>
  <c r="U111" i="2"/>
  <c r="Z111" i="4"/>
  <c r="AX29" i="3"/>
  <c r="AX27" i="3" s="1"/>
  <c r="BA27" i="3"/>
  <c r="BA26" i="3" s="1"/>
  <c r="BA25" i="3" s="1"/>
  <c r="BA19" i="3" s="1"/>
  <c r="AO68" i="3"/>
  <c r="AM52" i="1"/>
  <c r="AM24" i="1" s="1"/>
  <c r="AO96" i="1"/>
  <c r="AO26" i="1" s="1"/>
  <c r="AO22" i="1" s="1"/>
  <c r="BC100" i="1"/>
  <c r="AA100" i="1"/>
  <c r="AA28" i="1"/>
  <c r="G28" i="1"/>
  <c r="G22" i="1" s="1"/>
  <c r="W22" i="1"/>
  <c r="AM22" i="1"/>
  <c r="AJ21" i="2"/>
  <c r="AZ21" i="2"/>
  <c r="AI26" i="2"/>
  <c r="AP18" i="2"/>
  <c r="AT18" i="2"/>
  <c r="G22" i="29" s="1"/>
  <c r="G20" i="29" s="1"/>
  <c r="AN36" i="2"/>
  <c r="AY40" i="1" s="1"/>
  <c r="BD37" i="2"/>
  <c r="BB37" i="2" s="1"/>
  <c r="AX41" i="1" s="1"/>
  <c r="AN37" i="2"/>
  <c r="AY41" i="1" s="1"/>
  <c r="AW37" i="2"/>
  <c r="BB38" i="2"/>
  <c r="AX42" i="1" s="1"/>
  <c r="BB42" i="2"/>
  <c r="AX46" i="1" s="1"/>
  <c r="V48" i="2"/>
  <c r="V20" i="2" s="1"/>
  <c r="V18" i="2" s="1"/>
  <c r="AD51" i="2"/>
  <c r="AG50" i="2"/>
  <c r="AG49" i="2" s="1"/>
  <c r="R51" i="2"/>
  <c r="BF50" i="2"/>
  <c r="BE68" i="2"/>
  <c r="U72" i="2"/>
  <c r="R69" i="2"/>
  <c r="R68" i="2" s="1"/>
  <c r="BB72" i="2"/>
  <c r="AX76" i="1" s="1"/>
  <c r="AD76" i="2"/>
  <c r="AZ92" i="2"/>
  <c r="AZ22" i="2" s="1"/>
  <c r="BE92" i="2"/>
  <c r="BE22" i="2" s="1"/>
  <c r="AX103" i="2"/>
  <c r="AX24" i="2" s="1"/>
  <c r="AW106" i="2"/>
  <c r="AN109" i="2"/>
  <c r="AD109" i="4"/>
  <c r="AF109" i="4" s="1"/>
  <c r="AZ105" i="2"/>
  <c r="AQ110" i="2"/>
  <c r="AU103" i="2"/>
  <c r="AU24" i="2" s="1"/>
  <c r="S113" i="2"/>
  <c r="AN113" i="2"/>
  <c r="BE113" i="2"/>
  <c r="I36" i="21" s="1"/>
  <c r="F36" i="21" s="1"/>
  <c r="X18" i="3"/>
  <c r="AW18" i="3"/>
  <c r="BL18" i="3"/>
  <c r="O18" i="3"/>
  <c r="BJ18" i="3"/>
  <c r="V18" i="3"/>
  <c r="Y37" i="3"/>
  <c r="AA36" i="3"/>
  <c r="Y36" i="3" s="1"/>
  <c r="AH48" i="3"/>
  <c r="AH20" i="3" s="1"/>
  <c r="AD88" i="3"/>
  <c r="AD21" i="3" s="1"/>
  <c r="AG21" i="3"/>
  <c r="K26" i="5"/>
  <c r="L25" i="5"/>
  <c r="K50" i="5"/>
  <c r="L49" i="5"/>
  <c r="AA52" i="1"/>
  <c r="AA24" i="1" s="1"/>
  <c r="BE28" i="2"/>
  <c r="AZ28" i="2"/>
  <c r="AW28" i="2" s="1"/>
  <c r="AG27" i="2"/>
  <c r="AF48" i="2"/>
  <c r="BD49" i="2"/>
  <c r="AV48" i="2"/>
  <c r="AV20" i="2" s="1"/>
  <c r="AV18" i="2" s="1"/>
  <c r="AN49" i="2"/>
  <c r="AH20" i="2"/>
  <c r="AH18" i="2" s="1"/>
  <c r="U93" i="2"/>
  <c r="R92" i="2"/>
  <c r="R22" i="2" s="1"/>
  <c r="J104" i="4"/>
  <c r="BE104" i="2"/>
  <c r="AZ104" i="2"/>
  <c r="AZ103" i="2" s="1"/>
  <c r="O103" i="2"/>
  <c r="O24" i="2" s="1"/>
  <c r="X104" i="4"/>
  <c r="W103" i="2"/>
  <c r="W24" i="2" s="1"/>
  <c r="W18" i="2" s="1"/>
  <c r="BC105" i="2"/>
  <c r="BC103" i="2"/>
  <c r="BC24" i="2" s="1"/>
  <c r="AY19" i="3"/>
  <c r="AX25" i="3"/>
  <c r="AX19" i="3" s="1"/>
  <c r="AJ48" i="3"/>
  <c r="BK48" i="3"/>
  <c r="BK20" i="3" s="1"/>
  <c r="BK18" i="3" s="1"/>
  <c r="BH49" i="3"/>
  <c r="AT68" i="3"/>
  <c r="AS68" i="3" s="1"/>
  <c r="AS69" i="3"/>
  <c r="N18" i="4"/>
  <c r="AC18" i="4"/>
  <c r="E22" i="1"/>
  <c r="AK22" i="1"/>
  <c r="AU22" i="1"/>
  <c r="AA96" i="1"/>
  <c r="AA26" i="1" s="1"/>
  <c r="AX26" i="2"/>
  <c r="AD69" i="2"/>
  <c r="AE68" i="2"/>
  <c r="AD86" i="2"/>
  <c r="BC92" i="2"/>
  <c r="BB93" i="2"/>
  <c r="AX97" i="1" s="1"/>
  <c r="Q18" i="3"/>
  <c r="AD26" i="3"/>
  <c r="AE25" i="3"/>
  <c r="BA28" i="1"/>
  <c r="BA22" i="1" s="1"/>
  <c r="AU52" i="1"/>
  <c r="AU24" i="1" s="1"/>
  <c r="AN21" i="2"/>
  <c r="AY25" i="1" s="1"/>
  <c r="Z25" i="2"/>
  <c r="BB32" i="2"/>
  <c r="AX36" i="1" s="1"/>
  <c r="AH36" i="2"/>
  <c r="BF36" i="2" s="1"/>
  <c r="BE41" i="2"/>
  <c r="BB41" i="2" s="1"/>
  <c r="AX45" i="1" s="1"/>
  <c r="AZ45" i="2"/>
  <c r="AW45" i="2" s="1"/>
  <c r="Y49" i="2"/>
  <c r="AZ50" i="2"/>
  <c r="AZ49" i="2" s="1"/>
  <c r="AZ48" i="2" s="1"/>
  <c r="AZ20" i="2" s="1"/>
  <c r="BE52" i="2"/>
  <c r="BE50" i="2" s="1"/>
  <c r="AZ52" i="2"/>
  <c r="R52" i="2"/>
  <c r="U52" i="2" s="1"/>
  <c r="AD52" i="2"/>
  <c r="S52" i="2"/>
  <c r="S50" i="2" s="1"/>
  <c r="S49" i="2" s="1"/>
  <c r="S48" i="2" s="1"/>
  <c r="S20" i="2" s="1"/>
  <c r="S18" i="2" s="1"/>
  <c r="AY48" i="2"/>
  <c r="AY20" i="2" s="1"/>
  <c r="AI68" i="2"/>
  <c r="AN69" i="2"/>
  <c r="AY73" i="1" s="1"/>
  <c r="U69" i="2"/>
  <c r="U68" i="2" s="1"/>
  <c r="BF76" i="2"/>
  <c r="AX92" i="2"/>
  <c r="AW93" i="2"/>
  <c r="BB107" i="2"/>
  <c r="AX111" i="1" s="1"/>
  <c r="BE18" i="3"/>
  <c r="AO25" i="3"/>
  <c r="AN26" i="3"/>
  <c r="Y26" i="3"/>
  <c r="Z25" i="3"/>
  <c r="BH26" i="3"/>
  <c r="BI25" i="3"/>
  <c r="Y27" i="3"/>
  <c r="AO36" i="3"/>
  <c r="AN36" i="3" s="1"/>
  <c r="AN37" i="3"/>
  <c r="AL49" i="3"/>
  <c r="AI50" i="3"/>
  <c r="AQ48" i="3"/>
  <c r="AQ20" i="3" s="1"/>
  <c r="D72" i="6"/>
  <c r="AE69" i="4"/>
  <c r="P107" i="4"/>
  <c r="P105" i="4" s="1"/>
  <c r="T105" i="4"/>
  <c r="I77" i="7"/>
  <c r="AK77" i="7" s="1"/>
  <c r="AK83" i="7"/>
  <c r="AP18" i="3"/>
  <c r="AD49" i="3"/>
  <c r="AE48" i="3"/>
  <c r="AS50" i="3"/>
  <c r="AT49" i="3"/>
  <c r="AB18" i="4"/>
  <c r="AP30" i="6"/>
  <c r="AP29" i="6" s="1"/>
  <c r="AP28" i="6" s="1"/>
  <c r="AP27" i="6" s="1"/>
  <c r="AP21" i="6" s="1"/>
  <c r="E30" i="6"/>
  <c r="E29" i="6" s="1"/>
  <c r="E28" i="6" s="1"/>
  <c r="E27" i="6" s="1"/>
  <c r="E21" i="6" s="1"/>
  <c r="AF27" i="4"/>
  <c r="AF26" i="4" s="1"/>
  <c r="AF25" i="4" s="1"/>
  <c r="AF19" i="4" s="1"/>
  <c r="AF41" i="4"/>
  <c r="P69" i="4"/>
  <c r="AF69" i="4"/>
  <c r="E71" i="6" s="1"/>
  <c r="AD68" i="4"/>
  <c r="AF68" i="4" s="1"/>
  <c r="E70" i="6" s="1"/>
  <c r="L76" i="4"/>
  <c r="K76" i="4" s="1"/>
  <c r="K82" i="4"/>
  <c r="Q82" i="4"/>
  <c r="P83" i="4"/>
  <c r="E91" i="6"/>
  <c r="E23" i="6" s="1"/>
  <c r="AF21" i="4"/>
  <c r="P20" i="7"/>
  <c r="BC33" i="2"/>
  <c r="BB33" i="2" s="1"/>
  <c r="AX37" i="1" s="1"/>
  <c r="BE36" i="2"/>
  <c r="BE37" i="2"/>
  <c r="AD49" i="2"/>
  <c r="BB67" i="2"/>
  <c r="AX71" i="1" s="1"/>
  <c r="AX69" i="2"/>
  <c r="BE73" i="2"/>
  <c r="BB73" i="2" s="1"/>
  <c r="AX77" i="1" s="1"/>
  <c r="AN73" i="2"/>
  <c r="AY77" i="1" s="1"/>
  <c r="BC76" i="2"/>
  <c r="BE76" i="2"/>
  <c r="BB83" i="2"/>
  <c r="AX87" i="1" s="1"/>
  <c r="BD86" i="2"/>
  <c r="AN86" i="2"/>
  <c r="AY90" i="1" s="1"/>
  <c r="AW86" i="2"/>
  <c r="BB87" i="2"/>
  <c r="AX91" i="1" s="1"/>
  <c r="BF89" i="2"/>
  <c r="BF21" i="2" s="1"/>
  <c r="AN92" i="2"/>
  <c r="BE106" i="2"/>
  <c r="BF103" i="2"/>
  <c r="BF24" i="2" s="1"/>
  <c r="AD107" i="4"/>
  <c r="AF107" i="4" s="1"/>
  <c r="BE107" i="2"/>
  <c r="I30" i="21" s="1"/>
  <c r="F30" i="21" s="1"/>
  <c r="AW109" i="2"/>
  <c r="AS103" i="2"/>
  <c r="AS24" i="2" s="1"/>
  <c r="AW114" i="2"/>
  <c r="U18" i="3"/>
  <c r="AK18" i="3"/>
  <c r="R18" i="3"/>
  <c r="AT19" i="3"/>
  <c r="AS25" i="3"/>
  <c r="AS19" i="3" s="1"/>
  <c r="BI36" i="3"/>
  <c r="BH36" i="3" s="1"/>
  <c r="AJ36" i="3"/>
  <c r="AI36" i="3" s="1"/>
  <c r="AI37" i="3"/>
  <c r="Y41" i="3"/>
  <c r="AD41" i="3"/>
  <c r="AE36" i="3"/>
  <c r="AD36" i="3" s="1"/>
  <c r="AY20" i="3"/>
  <c r="AR48" i="3"/>
  <c r="AR20" i="3" s="1"/>
  <c r="AR18" i="3" s="1"/>
  <c r="AD68" i="3"/>
  <c r="AL69" i="3"/>
  <c r="AL68" i="3" s="1"/>
  <c r="AX75" i="3"/>
  <c r="AB81" i="3"/>
  <c r="AB75" i="3" s="1"/>
  <c r="AC82" i="3"/>
  <c r="BH88" i="3"/>
  <c r="BH21" i="3" s="1"/>
  <c r="BI21" i="3"/>
  <c r="BA102" i="3"/>
  <c r="BA24" i="3" s="1"/>
  <c r="M18" i="4"/>
  <c r="K49" i="4"/>
  <c r="AF51" i="4"/>
  <c r="AE51" i="4"/>
  <c r="J50" i="4"/>
  <c r="J49" i="4" s="1"/>
  <c r="J48" i="4" s="1"/>
  <c r="J20" i="4" s="1"/>
  <c r="X50" i="4"/>
  <c r="X49" i="4" s="1"/>
  <c r="X48" i="4" s="1"/>
  <c r="X20" i="4" s="1"/>
  <c r="D55" i="6"/>
  <c r="AI55" i="6"/>
  <c r="AE54" i="4"/>
  <c r="AC50" i="4"/>
  <c r="AC49" i="4" s="1"/>
  <c r="AC48" i="4" s="1"/>
  <c r="AC20" i="4" s="1"/>
  <c r="AF82" i="4"/>
  <c r="E84" i="6" s="1"/>
  <c r="AD76" i="4"/>
  <c r="AF76" i="4" s="1"/>
  <c r="E78" i="6" s="1"/>
  <c r="AF104" i="4"/>
  <c r="AB103" i="4"/>
  <c r="AB24" i="4" s="1"/>
  <c r="T18" i="5"/>
  <c r="AE18" i="5"/>
  <c r="J36" i="5"/>
  <c r="P68" i="5"/>
  <c r="Q48" i="5"/>
  <c r="AE20" i="6"/>
  <c r="X20" i="6"/>
  <c r="AS20" i="6"/>
  <c r="AJ83" i="7"/>
  <c r="H77" i="7"/>
  <c r="AJ77" i="7" s="1"/>
  <c r="N19" i="3"/>
  <c r="N18" i="3"/>
  <c r="AH18" i="3"/>
  <c r="BB18" i="3"/>
  <c r="BC26" i="3"/>
  <c r="BD25" i="3"/>
  <c r="Y50" i="3"/>
  <c r="Z49" i="3"/>
  <c r="AI68" i="3"/>
  <c r="AG75" i="3"/>
  <c r="AG48" i="3" s="1"/>
  <c r="AG20" i="3" s="1"/>
  <c r="AG18" i="3" s="1"/>
  <c r="AD81" i="3"/>
  <c r="Y102" i="3"/>
  <c r="Y24" i="3" s="1"/>
  <c r="AF37" i="4"/>
  <c r="AD36" i="4"/>
  <c r="AF36" i="4" s="1"/>
  <c r="P41" i="4"/>
  <c r="Q36" i="4"/>
  <c r="P36" i="4" s="1"/>
  <c r="R48" i="4"/>
  <c r="R20" i="4" s="1"/>
  <c r="S21" i="4"/>
  <c r="S18" i="4" s="1"/>
  <c r="P89" i="4"/>
  <c r="P21" i="4" s="1"/>
  <c r="I51" i="7"/>
  <c r="AK52" i="7"/>
  <c r="AB27" i="2"/>
  <c r="AB26" i="2" s="1"/>
  <c r="AB25" i="2" s="1"/>
  <c r="AB19" i="2" s="1"/>
  <c r="AB18" i="2" s="1"/>
  <c r="AJ36" i="2"/>
  <c r="AI36" i="2" s="1"/>
  <c r="Y41" i="2"/>
  <c r="AD41" i="2"/>
  <c r="Y45" i="2"/>
  <c r="BB47" i="2"/>
  <c r="AX51" i="1" s="1"/>
  <c r="BF49" i="2"/>
  <c r="W48" i="2"/>
  <c r="W20" i="2" s="1"/>
  <c r="BC50" i="2"/>
  <c r="BB50" i="2" s="1"/>
  <c r="AX54" i="1" s="1"/>
  <c r="Y68" i="2"/>
  <c r="AW74" i="2"/>
  <c r="BB77" i="2"/>
  <c r="AX81" i="1" s="1"/>
  <c r="BD76" i="2"/>
  <c r="AN76" i="2"/>
  <c r="AY80" i="1" s="1"/>
  <c r="U96" i="2"/>
  <c r="D19" i="21" s="1"/>
  <c r="U100" i="2"/>
  <c r="D23" i="21" s="1"/>
  <c r="BF105" i="2"/>
  <c r="AN106" i="2"/>
  <c r="AN107" i="2"/>
  <c r="AY105" i="2"/>
  <c r="BB109" i="2"/>
  <c r="AX113" i="1" s="1"/>
  <c r="AW113" i="2"/>
  <c r="BB114" i="2"/>
  <c r="AX118" i="1" s="1"/>
  <c r="AI26" i="3"/>
  <c r="AJ25" i="3"/>
  <c r="AI33" i="3"/>
  <c r="AO48" i="3"/>
  <c r="AN49" i="3"/>
  <c r="AZ48" i="3"/>
  <c r="AZ20" i="3" s="1"/>
  <c r="AZ18" i="3" s="1"/>
  <c r="BH81" i="3"/>
  <c r="BI75" i="3"/>
  <c r="BH75" i="3" s="1"/>
  <c r="AD102" i="3"/>
  <c r="AD24" i="3" s="1"/>
  <c r="AX102" i="3"/>
  <c r="AX24" i="3" s="1"/>
  <c r="BH102" i="3"/>
  <c r="BH24" i="3" s="1"/>
  <c r="AD21" i="4"/>
  <c r="V18" i="4"/>
  <c r="J27" i="4"/>
  <c r="J26" i="4" s="1"/>
  <c r="J25" i="4" s="1"/>
  <c r="J19" i="4" s="1"/>
  <c r="AE28" i="4"/>
  <c r="K68" i="4"/>
  <c r="P68" i="4"/>
  <c r="K18" i="21"/>
  <c r="E97" i="6"/>
  <c r="K21" i="21"/>
  <c r="E100" i="6"/>
  <c r="K24" i="21"/>
  <c r="E103" i="6"/>
  <c r="AD106" i="4"/>
  <c r="K34" i="21"/>
  <c r="E113" i="6"/>
  <c r="Q25" i="5"/>
  <c r="P26" i="5"/>
  <c r="AB18" i="5"/>
  <c r="P33" i="5"/>
  <c r="N36" i="5"/>
  <c r="K37" i="5"/>
  <c r="S36" i="5"/>
  <c r="P36" i="5" s="1"/>
  <c r="Z36" i="5"/>
  <c r="AD36" i="5"/>
  <c r="AH36" i="5"/>
  <c r="U20" i="6"/>
  <c r="F20" i="6"/>
  <c r="BE45" i="2"/>
  <c r="BC49" i="2"/>
  <c r="BE86" i="2"/>
  <c r="BB86" i="2" s="1"/>
  <c r="AX90" i="1" s="1"/>
  <c r="BC89" i="2"/>
  <c r="F16" i="21"/>
  <c r="I15" i="21"/>
  <c r="K35" i="21"/>
  <c r="E114" i="6"/>
  <c r="AB114" i="6" s="1"/>
  <c r="BE112" i="2"/>
  <c r="AD37" i="3"/>
  <c r="AD45" i="3"/>
  <c r="AI45" i="3"/>
  <c r="BD48" i="3"/>
  <c r="AX68" i="3"/>
  <c r="AB69" i="3"/>
  <c r="AI70" i="3"/>
  <c r="AI81" i="3"/>
  <c r="AS75" i="3"/>
  <c r="Y85" i="3"/>
  <c r="AD85" i="3"/>
  <c r="AI88" i="3"/>
  <c r="AI21" i="3" s="1"/>
  <c r="AN88" i="3"/>
  <c r="AN21" i="3" s="1"/>
  <c r="Y91" i="3"/>
  <c r="Y22" i="3" s="1"/>
  <c r="AD91" i="3"/>
  <c r="AD22" i="3" s="1"/>
  <c r="AX96" i="3"/>
  <c r="BA91" i="3"/>
  <c r="BA22" i="3" s="1"/>
  <c r="K45" i="4"/>
  <c r="P49" i="4"/>
  <c r="AF50" i="4"/>
  <c r="L48" i="4"/>
  <c r="T48" i="4"/>
  <c r="T20" i="4" s="1"/>
  <c r="P74" i="4"/>
  <c r="K83" i="4"/>
  <c r="AF92" i="4"/>
  <c r="K22" i="21"/>
  <c r="E101" i="6"/>
  <c r="K25" i="21"/>
  <c r="E104" i="6"/>
  <c r="E25" i="6" s="1"/>
  <c r="AA18" i="5"/>
  <c r="P37" i="5"/>
  <c r="P49" i="5"/>
  <c r="Q20" i="6"/>
  <c r="R20" i="6"/>
  <c r="AT20" i="6"/>
  <c r="AF50" i="6"/>
  <c r="AF22" i="6" s="1"/>
  <c r="AF20" i="6" s="1"/>
  <c r="AJ38" i="7"/>
  <c r="V50" i="7"/>
  <c r="V22" i="7" s="1"/>
  <c r="V20" i="7" s="1"/>
  <c r="AJ51" i="7"/>
  <c r="H50" i="7"/>
  <c r="P50" i="7"/>
  <c r="P22" i="7" s="1"/>
  <c r="W50" i="7"/>
  <c r="W22" i="7" s="1"/>
  <c r="G16" i="11"/>
  <c r="AZ72" i="2"/>
  <c r="AZ69" i="2" s="1"/>
  <c r="AZ68" i="2" s="1"/>
  <c r="AX82" i="2"/>
  <c r="AU105" i="2"/>
  <c r="AN112" i="2"/>
  <c r="BH27" i="3"/>
  <c r="AD33" i="3"/>
  <c r="AY36" i="3"/>
  <c r="AX36" i="3" s="1"/>
  <c r="AX37" i="3"/>
  <c r="BC37" i="3"/>
  <c r="U48" i="3"/>
  <c r="U20" i="3" s="1"/>
  <c r="AK48" i="3"/>
  <c r="AK20" i="3" s="1"/>
  <c r="BI48" i="3"/>
  <c r="AN50" i="3"/>
  <c r="BH50" i="3"/>
  <c r="Y51" i="3"/>
  <c r="AC50" i="3"/>
  <c r="AC49" i="3" s="1"/>
  <c r="AI69" i="3"/>
  <c r="BC69" i="3"/>
  <c r="BH69" i="3"/>
  <c r="BI68" i="3"/>
  <c r="BH68" i="3" s="1"/>
  <c r="Y70" i="3"/>
  <c r="AD75" i="3"/>
  <c r="AN81" i="3"/>
  <c r="AO75" i="3"/>
  <c r="AN75" i="3" s="1"/>
  <c r="AS81" i="3"/>
  <c r="AD82" i="3"/>
  <c r="K33" i="4"/>
  <c r="P37" i="4"/>
  <c r="AD49" i="4"/>
  <c r="K52" i="4"/>
  <c r="E54" i="6"/>
  <c r="AP54" i="6"/>
  <c r="AP55" i="6"/>
  <c r="E55" i="6"/>
  <c r="D84" i="6"/>
  <c r="AE76" i="4"/>
  <c r="D78" i="6" s="1"/>
  <c r="K92" i="4"/>
  <c r="K22" i="4" s="1"/>
  <c r="P92" i="4"/>
  <c r="P22" i="4" s="1"/>
  <c r="Q22" i="4"/>
  <c r="K103" i="4"/>
  <c r="K24" i="4" s="1"/>
  <c r="V18" i="5"/>
  <c r="O36" i="5"/>
  <c r="K36" i="5" s="1"/>
  <c r="P41" i="5"/>
  <c r="P50" i="5"/>
  <c r="K85" i="5"/>
  <c r="P85" i="5"/>
  <c r="K88" i="5"/>
  <c r="K21" i="5" s="1"/>
  <c r="J20" i="6"/>
  <c r="AL20" i="6"/>
  <c r="AO20" i="6"/>
  <c r="N20" i="6"/>
  <c r="M50" i="6"/>
  <c r="M22" i="6" s="1"/>
  <c r="M20" i="6" s="1"/>
  <c r="AA50" i="6"/>
  <c r="AA22" i="6" s="1"/>
  <c r="AA20" i="6" s="1"/>
  <c r="AO50" i="6"/>
  <c r="AO22" i="6" s="1"/>
  <c r="W20" i="7"/>
  <c r="AK29" i="7"/>
  <c r="I28" i="7"/>
  <c r="E50" i="7"/>
  <c r="AG70" i="7"/>
  <c r="AG71" i="7"/>
  <c r="D20" i="8"/>
  <c r="AG38" i="8"/>
  <c r="AJ51" i="8"/>
  <c r="W50" i="8"/>
  <c r="AK51" i="8"/>
  <c r="AG70" i="8"/>
  <c r="E50" i="8"/>
  <c r="S20" i="8"/>
  <c r="AG71" i="8"/>
  <c r="M38" i="10"/>
  <c r="M37" i="10" s="1"/>
  <c r="AO37" i="10"/>
  <c r="AO26" i="10" s="1"/>
  <c r="AO20" i="10" s="1"/>
  <c r="AO19" i="10" s="1"/>
  <c r="P38" i="10"/>
  <c r="P37" i="10" s="1"/>
  <c r="BF37" i="10"/>
  <c r="BF26" i="10" s="1"/>
  <c r="BF20" i="10" s="1"/>
  <c r="BF19" i="10" s="1"/>
  <c r="AQ69" i="3"/>
  <c r="AQ68" i="3" s="1"/>
  <c r="L36" i="4"/>
  <c r="K36" i="4" s="1"/>
  <c r="AA50" i="4"/>
  <c r="AA49" i="4" s="1"/>
  <c r="AA48" i="4" s="1"/>
  <c r="AA20" i="4" s="1"/>
  <c r="AA18" i="4" s="1"/>
  <c r="K16" i="21"/>
  <c r="K15" i="21" s="1"/>
  <c r="E95" i="6"/>
  <c r="K17" i="21"/>
  <c r="E96" i="6"/>
  <c r="K20" i="21"/>
  <c r="E99" i="6"/>
  <c r="AA50" i="5"/>
  <c r="AA49" i="5" s="1"/>
  <c r="AA48" i="5" s="1"/>
  <c r="AA20" i="5" s="1"/>
  <c r="L68" i="5"/>
  <c r="M69" i="5"/>
  <c r="M68" i="5" s="1"/>
  <c r="M48" i="5" s="1"/>
  <c r="M20" i="5" s="1"/>
  <c r="M18" i="5" s="1"/>
  <c r="K91" i="5"/>
  <c r="K22" i="5" s="1"/>
  <c r="P91" i="5"/>
  <c r="P22" i="5" s="1"/>
  <c r="G38" i="6"/>
  <c r="N38" i="6"/>
  <c r="U38" i="6"/>
  <c r="AB38" i="6"/>
  <c r="AI38" i="6"/>
  <c r="AP38" i="6"/>
  <c r="F50" i="6"/>
  <c r="F22" i="6" s="1"/>
  <c r="T50" i="6"/>
  <c r="T22" i="6" s="1"/>
  <c r="T20" i="6" s="1"/>
  <c r="AH50" i="6"/>
  <c r="AH22" i="6" s="1"/>
  <c r="AH20" i="6" s="1"/>
  <c r="AG93" i="7"/>
  <c r="AG24" i="7" s="1"/>
  <c r="R20" i="8"/>
  <c r="W19" i="10"/>
  <c r="AQ19" i="10"/>
  <c r="K19" i="21"/>
  <c r="E98" i="6"/>
  <c r="K36" i="21"/>
  <c r="E115" i="6"/>
  <c r="K53" i="5"/>
  <c r="P75" i="5"/>
  <c r="P81" i="5"/>
  <c r="J38" i="6"/>
  <c r="Q38" i="6"/>
  <c r="X38" i="6"/>
  <c r="AE38" i="6"/>
  <c r="AL38" i="6"/>
  <c r="AS38" i="6"/>
  <c r="K50" i="6"/>
  <c r="K22" i="6" s="1"/>
  <c r="K20" i="6" s="1"/>
  <c r="Y50" i="6"/>
  <c r="Y22" i="6" s="1"/>
  <c r="Y20" i="6" s="1"/>
  <c r="AM50" i="6"/>
  <c r="AM22" i="6" s="1"/>
  <c r="AM20" i="6" s="1"/>
  <c r="L52" i="8"/>
  <c r="L51" i="8" s="1"/>
  <c r="L50" i="8" s="1"/>
  <c r="L22" i="8" s="1"/>
  <c r="AG53" i="8"/>
  <c r="R20" i="7"/>
  <c r="AJ93" i="7"/>
  <c r="AJ24" i="7" s="1"/>
  <c r="I26" i="10"/>
  <c r="I20" i="10" s="1"/>
  <c r="M26" i="10"/>
  <c r="M20" i="10" s="1"/>
  <c r="V26" i="10"/>
  <c r="V20" i="10" s="1"/>
  <c r="V19" i="10" s="1"/>
  <c r="BT19" i="10"/>
  <c r="L81" i="5"/>
  <c r="AG28" i="8"/>
  <c r="E27" i="8"/>
  <c r="AG29" i="8"/>
  <c r="AJ38" i="8"/>
  <c r="AG61" i="8"/>
  <c r="Z52" i="8"/>
  <c r="Z51" i="8" s="1"/>
  <c r="Z50" i="8" s="1"/>
  <c r="Z22" i="8" s="1"/>
  <c r="Z20" i="8" s="1"/>
  <c r="AG78" i="8"/>
  <c r="AG84" i="8"/>
  <c r="P26" i="10"/>
  <c r="P20" i="10" s="1"/>
  <c r="P19" i="10" s="1"/>
  <c r="Q74" i="11"/>
  <c r="Q46" i="11" s="1"/>
  <c r="Q18" i="11" s="1"/>
  <c r="Q16" i="11" s="1"/>
  <c r="L46" i="11"/>
  <c r="L18" i="11" s="1"/>
  <c r="L16" i="11" s="1"/>
  <c r="AG43" i="7"/>
  <c r="Z52" i="7"/>
  <c r="Z51" i="7" s="1"/>
  <c r="Z50" i="7" s="1"/>
  <c r="Z22" i="7" s="1"/>
  <c r="Z20" i="7" s="1"/>
  <c r="V20" i="8"/>
  <c r="AK38" i="8"/>
  <c r="AK94" i="8"/>
  <c r="AK24" i="8" s="1"/>
  <c r="I24" i="8"/>
  <c r="I20" i="8" s="1"/>
  <c r="E105" i="8"/>
  <c r="E26" i="8" s="1"/>
  <c r="AG113" i="8"/>
  <c r="BE19" i="10"/>
  <c r="H42" i="10"/>
  <c r="AJ37" i="10"/>
  <c r="AJ26" i="10" s="1"/>
  <c r="AJ20" i="10" s="1"/>
  <c r="AJ19" i="10" s="1"/>
  <c r="H49" i="10"/>
  <c r="H21" i="10" s="1"/>
  <c r="H83" i="10"/>
  <c r="H77" i="10" s="1"/>
  <c r="AJ77" i="10"/>
  <c r="M83" i="10"/>
  <c r="M77" i="10" s="1"/>
  <c r="M49" i="10" s="1"/>
  <c r="M21" i="10" s="1"/>
  <c r="BC77" i="10"/>
  <c r="BC49" i="10" s="1"/>
  <c r="BC21" i="10" s="1"/>
  <c r="I93" i="10"/>
  <c r="I23" i="10" s="1"/>
  <c r="F93" i="10"/>
  <c r="F23" i="10" s="1"/>
  <c r="L52" i="7"/>
  <c r="L51" i="7" s="1"/>
  <c r="L50" i="7" s="1"/>
  <c r="L22" i="7" s="1"/>
  <c r="L20" i="7" s="1"/>
  <c r="H28" i="8"/>
  <c r="H70" i="8"/>
  <c r="AJ105" i="8"/>
  <c r="AJ26" i="8" s="1"/>
  <c r="AD26" i="10"/>
  <c r="AD20" i="10" s="1"/>
  <c r="AD19" i="10" s="1"/>
  <c r="H34" i="10"/>
  <c r="H26" i="10" s="1"/>
  <c r="H20" i="10" s="1"/>
  <c r="H19" i="10" s="1"/>
  <c r="O38" i="10"/>
  <c r="O37" i="10" s="1"/>
  <c r="W49" i="10"/>
  <c r="W21" i="10" s="1"/>
  <c r="AJ49" i="10"/>
  <c r="AJ21" i="10" s="1"/>
  <c r="BL49" i="10"/>
  <c r="BL21" i="10" s="1"/>
  <c r="BL19" i="10" s="1"/>
  <c r="F47" i="22"/>
  <c r="G46" i="22"/>
  <c r="AG52" i="8"/>
  <c r="AJ84" i="8"/>
  <c r="AK105" i="8"/>
  <c r="AK26" i="8" s="1"/>
  <c r="AR26" i="10"/>
  <c r="AR20" i="10" s="1"/>
  <c r="AR19" i="10" s="1"/>
  <c r="AH37" i="10"/>
  <c r="AH26" i="10" s="1"/>
  <c r="AH20" i="10" s="1"/>
  <c r="AH19" i="10" s="1"/>
  <c r="F38" i="10"/>
  <c r="F37" i="10" s="1"/>
  <c r="I38" i="10"/>
  <c r="I37" i="10" s="1"/>
  <c r="AY37" i="10"/>
  <c r="AY26" i="10" s="1"/>
  <c r="AY20" i="10" s="1"/>
  <c r="AY19" i="10" s="1"/>
  <c r="AH49" i="10"/>
  <c r="AH21" i="10" s="1"/>
  <c r="T49" i="10"/>
  <c r="T21" i="10" s="1"/>
  <c r="T19" i="10" s="1"/>
  <c r="AV49" i="10"/>
  <c r="AV21" i="10" s="1"/>
  <c r="AV19" i="10" s="1"/>
  <c r="BM49" i="10"/>
  <c r="BM21" i="10" s="1"/>
  <c r="BM19" i="10" s="1"/>
  <c r="F49" i="10"/>
  <c r="F21" i="10" s="1"/>
  <c r="O49" i="10"/>
  <c r="O21" i="10" s="1"/>
  <c r="F27" i="10"/>
  <c r="O27" i="10"/>
  <c r="BS49" i="10"/>
  <c r="BS21" i="10" s="1"/>
  <c r="BS19" i="10" s="1"/>
  <c r="I70" i="10"/>
  <c r="I69" i="10" s="1"/>
  <c r="I49" i="10" s="1"/>
  <c r="I21" i="10" s="1"/>
  <c r="F77" i="10"/>
  <c r="Q24" i="11"/>
  <c r="G46" i="11"/>
  <c r="G18" i="11" s="1"/>
  <c r="Q90" i="11"/>
  <c r="Q20" i="11" s="1"/>
  <c r="L20" i="11"/>
  <c r="H38" i="10"/>
  <c r="H37" i="10" s="1"/>
  <c r="BC37" i="10"/>
  <c r="BC26" i="10" s="1"/>
  <c r="BC20" i="10" s="1"/>
  <c r="BC19" i="10" s="1"/>
  <c r="AA49" i="10"/>
  <c r="AA21" i="10" s="1"/>
  <c r="AA19" i="10" s="1"/>
  <c r="AY49" i="10"/>
  <c r="AY21" i="10" s="1"/>
  <c r="I104" i="10"/>
  <c r="I25" i="10" s="1"/>
  <c r="H16" i="11"/>
  <c r="R24" i="11"/>
  <c r="M23" i="11"/>
  <c r="R74" i="11"/>
  <c r="R46" i="11" s="1"/>
  <c r="R18" i="11" s="1"/>
  <c r="M46" i="11"/>
  <c r="M18" i="11" s="1"/>
  <c r="H15" i="22"/>
  <c r="AB19" i="28"/>
  <c r="AB18" i="28" s="1"/>
  <c r="AQ49" i="10"/>
  <c r="AQ21" i="10" s="1"/>
  <c r="F15" i="21"/>
  <c r="F23" i="22"/>
  <c r="F34" i="22"/>
  <c r="F38" i="22"/>
  <c r="M45" i="22"/>
  <c r="M17" i="22" s="1"/>
  <c r="M15" i="22" s="1"/>
  <c r="I65" i="22"/>
  <c r="F83" i="22"/>
  <c r="F86" i="22"/>
  <c r="F18" i="22" s="1"/>
  <c r="BX18" i="28"/>
  <c r="BX48" i="28" s="1"/>
  <c r="C40" i="29"/>
  <c r="C42" i="29" s="1"/>
  <c r="F27" i="22"/>
  <c r="F24" i="22" s="1"/>
  <c r="I24" i="22"/>
  <c r="I23" i="22" s="1"/>
  <c r="I22" i="22" s="1"/>
  <c r="F33" i="22"/>
  <c r="D45" i="22"/>
  <c r="D17" i="22" s="1"/>
  <c r="D15" i="22" s="1"/>
  <c r="F100" i="22"/>
  <c r="F21" i="22" s="1"/>
  <c r="CF48" i="28"/>
  <c r="AB46" i="28"/>
  <c r="AB40" i="28" s="1"/>
  <c r="AR40" i="28"/>
  <c r="D40" i="29"/>
  <c r="D42" i="29" s="1"/>
  <c r="G47" i="16"/>
  <c r="F73" i="22"/>
  <c r="F89" i="22"/>
  <c r="F19" i="22" s="1"/>
  <c r="AR18" i="28"/>
  <c r="F16" i="29"/>
  <c r="F40" i="29" s="1"/>
  <c r="F42" i="29" s="1"/>
  <c r="AB48" i="28" l="1"/>
  <c r="AF49" i="4"/>
  <c r="AD48" i="4"/>
  <c r="BH48" i="3"/>
  <c r="BH20" i="3" s="1"/>
  <c r="BI20" i="3"/>
  <c r="AN48" i="3"/>
  <c r="AN20" i="3" s="1"/>
  <c r="AO20" i="3"/>
  <c r="X107" i="2"/>
  <c r="Z107" i="4" s="1"/>
  <c r="AY111" i="1"/>
  <c r="BC25" i="3"/>
  <c r="BC19" i="3" s="1"/>
  <c r="BD19" i="3"/>
  <c r="I29" i="21"/>
  <c r="BE105" i="2"/>
  <c r="D16" i="21"/>
  <c r="D15" i="21" s="1"/>
  <c r="U92" i="2"/>
  <c r="U22" i="2" s="1"/>
  <c r="AD110" i="4"/>
  <c r="AF110" i="4" s="1"/>
  <c r="AN110" i="2"/>
  <c r="BE110" i="2"/>
  <c r="U51" i="2"/>
  <c r="U50" i="2" s="1"/>
  <c r="U49" i="2" s="1"/>
  <c r="U48" i="2" s="1"/>
  <c r="U20" i="2" s="1"/>
  <c r="R50" i="2"/>
  <c r="R49" i="2" s="1"/>
  <c r="R48" i="2" s="1"/>
  <c r="R20" i="2" s="1"/>
  <c r="R18" i="2" s="1"/>
  <c r="D34" i="21"/>
  <c r="T111" i="4"/>
  <c r="AG52" i="7"/>
  <c r="BC48" i="3"/>
  <c r="BC20" i="3" s="1"/>
  <c r="BD20" i="3"/>
  <c r="AN105" i="2"/>
  <c r="AY110" i="1"/>
  <c r="AN103" i="2"/>
  <c r="X106" i="2"/>
  <c r="AQ105" i="2"/>
  <c r="Q76" i="4"/>
  <c r="P82" i="4"/>
  <c r="AN25" i="3"/>
  <c r="AN19" i="3" s="1"/>
  <c r="AN18" i="3" s="1"/>
  <c r="AO19" i="3"/>
  <c r="Y26" i="2"/>
  <c r="AD68" i="2"/>
  <c r="AE48" i="2"/>
  <c r="BC68" i="2"/>
  <c r="BB68" i="2" s="1"/>
  <c r="AX72" i="1" s="1"/>
  <c r="AY18" i="3"/>
  <c r="I27" i="21"/>
  <c r="F27" i="21" s="1"/>
  <c r="BE103" i="2"/>
  <c r="BE24" i="2" s="1"/>
  <c r="X113" i="2"/>
  <c r="Z113" i="4" s="1"/>
  <c r="AY117" i="1"/>
  <c r="Z20" i="2"/>
  <c r="Y48" i="2"/>
  <c r="Y20" i="2" s="1"/>
  <c r="G46" i="29"/>
  <c r="F26" i="10"/>
  <c r="F20" i="10" s="1"/>
  <c r="F19" i="10" s="1"/>
  <c r="F46" i="22"/>
  <c r="G45" i="22"/>
  <c r="AJ28" i="8"/>
  <c r="H27" i="8"/>
  <c r="AG27" i="8"/>
  <c r="AG21" i="8" s="1"/>
  <c r="E21" i="8"/>
  <c r="E20" i="8" s="1"/>
  <c r="M19" i="10"/>
  <c r="AG51" i="7"/>
  <c r="E22" i="7"/>
  <c r="E20" i="7" s="1"/>
  <c r="AG50" i="7"/>
  <c r="AG22" i="7" s="1"/>
  <c r="AG20" i="7" s="1"/>
  <c r="AF22" i="4"/>
  <c r="E94" i="6"/>
  <c r="E24" i="6" s="1"/>
  <c r="K48" i="4"/>
  <c r="K20" i="4" s="1"/>
  <c r="K18" i="4" s="1"/>
  <c r="L20" i="4"/>
  <c r="L18" i="4" s="1"/>
  <c r="AB68" i="3"/>
  <c r="Y69" i="3"/>
  <c r="AP114" i="6"/>
  <c r="AB105" i="6"/>
  <c r="AB26" i="6" s="1"/>
  <c r="AB20" i="6" s="1"/>
  <c r="BB89" i="2"/>
  <c r="BC21" i="2"/>
  <c r="P25" i="5"/>
  <c r="P19" i="5" s="1"/>
  <c r="Q19" i="5"/>
  <c r="D30" i="6"/>
  <c r="D29" i="6" s="1"/>
  <c r="D28" i="6" s="1"/>
  <c r="D27" i="6" s="1"/>
  <c r="D21" i="6" s="1"/>
  <c r="AI30" i="6"/>
  <c r="AI29" i="6" s="1"/>
  <c r="AI28" i="6" s="1"/>
  <c r="AI27" i="6" s="1"/>
  <c r="AI21" i="6" s="1"/>
  <c r="AE27" i="4"/>
  <c r="AE26" i="4" s="1"/>
  <c r="AE25" i="4" s="1"/>
  <c r="AE19" i="4" s="1"/>
  <c r="AX91" i="3"/>
  <c r="AX22" i="3" s="1"/>
  <c r="BB104" i="2"/>
  <c r="I50" i="7"/>
  <c r="AK51" i="7"/>
  <c r="D53" i="6"/>
  <c r="AE50" i="4"/>
  <c r="AE49" i="4" s="1"/>
  <c r="AI53" i="6"/>
  <c r="AI52" i="6" s="1"/>
  <c r="AI51" i="6" s="1"/>
  <c r="AI50" i="6" s="1"/>
  <c r="AI22" i="6" s="1"/>
  <c r="BE69" i="2"/>
  <c r="BB69" i="2" s="1"/>
  <c r="AX73" i="1" s="1"/>
  <c r="AE20" i="3"/>
  <c r="AD48" i="3"/>
  <c r="AD20" i="3" s="1"/>
  <c r="D71" i="6"/>
  <c r="AE68" i="4"/>
  <c r="D70" i="6" s="1"/>
  <c r="AL48" i="3"/>
  <c r="AL20" i="3" s="1"/>
  <c r="AL18" i="3" s="1"/>
  <c r="BH25" i="3"/>
  <c r="BH19" i="3" s="1"/>
  <c r="BH18" i="3" s="1"/>
  <c r="BI19" i="3"/>
  <c r="AE19" i="3"/>
  <c r="AD25" i="3"/>
  <c r="AD19" i="3" s="1"/>
  <c r="AD18" i="3" s="1"/>
  <c r="BB92" i="2"/>
  <c r="BC22" i="2"/>
  <c r="AD50" i="2"/>
  <c r="AI49" i="3"/>
  <c r="AN48" i="2"/>
  <c r="AY53" i="1"/>
  <c r="AZ27" i="2"/>
  <c r="AW27" i="2" s="1"/>
  <c r="AG26" i="2"/>
  <c r="K25" i="5"/>
  <c r="K19" i="5" s="1"/>
  <c r="L19" i="5"/>
  <c r="AQ103" i="2"/>
  <c r="AQ24" i="2" s="1"/>
  <c r="AW104" i="2"/>
  <c r="AW103" i="2" s="1"/>
  <c r="AW24" i="2" s="1"/>
  <c r="AN69" i="3"/>
  <c r="BC25" i="2"/>
  <c r="AX19" i="2"/>
  <c r="I45" i="22"/>
  <c r="I17" i="22" s="1"/>
  <c r="F65" i="22"/>
  <c r="I19" i="10"/>
  <c r="I27" i="7"/>
  <c r="AK28" i="7"/>
  <c r="K69" i="5"/>
  <c r="X112" i="2"/>
  <c r="AY116" i="1"/>
  <c r="H22" i="7"/>
  <c r="H20" i="7" s="1"/>
  <c r="AJ50" i="7"/>
  <c r="AJ22" i="7" s="1"/>
  <c r="AJ20" i="7" s="1"/>
  <c r="Z48" i="3"/>
  <c r="Y49" i="3"/>
  <c r="Q20" i="5"/>
  <c r="P48" i="5"/>
  <c r="P20" i="5" s="1"/>
  <c r="AP53" i="6"/>
  <c r="AP52" i="6" s="1"/>
  <c r="AP51" i="6" s="1"/>
  <c r="AP50" i="6" s="1"/>
  <c r="AP22" i="6" s="1"/>
  <c r="E53" i="6"/>
  <c r="E52" i="6" s="1"/>
  <c r="E51" i="6" s="1"/>
  <c r="E50" i="6" s="1"/>
  <c r="E22" i="6" s="1"/>
  <c r="Y82" i="3"/>
  <c r="AC81" i="3"/>
  <c r="AC75" i="3" s="1"/>
  <c r="Y75" i="3" s="1"/>
  <c r="Y25" i="2"/>
  <c r="Y19" i="2" s="1"/>
  <c r="Z19" i="2"/>
  <c r="Z18" i="2" s="1"/>
  <c r="I26" i="21"/>
  <c r="AZ24" i="2"/>
  <c r="K49" i="5"/>
  <c r="L48" i="5"/>
  <c r="X109" i="2"/>
  <c r="Z109" i="4" s="1"/>
  <c r="AY113" i="1"/>
  <c r="I16" i="22"/>
  <c r="F22" i="22"/>
  <c r="F16" i="22" s="1"/>
  <c r="K68" i="5"/>
  <c r="W22" i="8"/>
  <c r="W20" i="8" s="1"/>
  <c r="AK50" i="8"/>
  <c r="AK22" i="8" s="1"/>
  <c r="AK20" i="8" s="1"/>
  <c r="BB52" i="2"/>
  <c r="AX56" i="1" s="1"/>
  <c r="AW69" i="2"/>
  <c r="AX68" i="2"/>
  <c r="AW68" i="2" s="1"/>
  <c r="AS49" i="3"/>
  <c r="AT48" i="3"/>
  <c r="AX26" i="3"/>
  <c r="BE27" i="2"/>
  <c r="BB28" i="2"/>
  <c r="AX32" i="1" s="1"/>
  <c r="AW105" i="2"/>
  <c r="AG48" i="2"/>
  <c r="BE49" i="2"/>
  <c r="BB49" i="2" s="1"/>
  <c r="AX53" i="1" s="1"/>
  <c r="AX49" i="2"/>
  <c r="AW50" i="2"/>
  <c r="BB106" i="2"/>
  <c r="AR48" i="28"/>
  <c r="M17" i="11"/>
  <c r="M16" i="11" s="1"/>
  <c r="R23" i="11"/>
  <c r="R17" i="11" s="1"/>
  <c r="R16" i="11" s="1"/>
  <c r="O26" i="10"/>
  <c r="O20" i="10" s="1"/>
  <c r="O19" i="10" s="1"/>
  <c r="AJ70" i="8"/>
  <c r="H50" i="8"/>
  <c r="AG51" i="8"/>
  <c r="L75" i="5"/>
  <c r="K75" i="5" s="1"/>
  <c r="K81" i="5"/>
  <c r="AG50" i="8"/>
  <c r="AG22" i="8" s="1"/>
  <c r="E22" i="8"/>
  <c r="AW82" i="2"/>
  <c r="AX76" i="2"/>
  <c r="AW76" i="2" s="1"/>
  <c r="BC49" i="3"/>
  <c r="I35" i="21"/>
  <c r="F35" i="21" s="1"/>
  <c r="BB112" i="2"/>
  <c r="AX116" i="1" s="1"/>
  <c r="AF106" i="4"/>
  <c r="AI25" i="3"/>
  <c r="AI19" i="3" s="1"/>
  <c r="AJ19" i="3"/>
  <c r="K27" i="21"/>
  <c r="AP106" i="6"/>
  <c r="AP105" i="6" s="1"/>
  <c r="E106" i="6"/>
  <c r="AI56" i="6"/>
  <c r="D56" i="6"/>
  <c r="K30" i="21"/>
  <c r="E109" i="6"/>
  <c r="AN22" i="2"/>
  <c r="AY26" i="1" s="1"/>
  <c r="AY96" i="1"/>
  <c r="BB76" i="2"/>
  <c r="AX80" i="1" s="1"/>
  <c r="AW72" i="2"/>
  <c r="Z19" i="3"/>
  <c r="Y25" i="3"/>
  <c r="Y19" i="3" s="1"/>
  <c r="AW92" i="2"/>
  <c r="AW22" i="2" s="1"/>
  <c r="AX22" i="2"/>
  <c r="AJ20" i="3"/>
  <c r="AI48" i="3"/>
  <c r="AI20" i="3" s="1"/>
  <c r="BB113" i="2"/>
  <c r="AX117" i="1" s="1"/>
  <c r="Z104" i="4"/>
  <c r="X103" i="4"/>
  <c r="X24" i="4" s="1"/>
  <c r="X18" i="4" s="1"/>
  <c r="J103" i="4"/>
  <c r="J24" i="4" s="1"/>
  <c r="J18" i="4" s="1"/>
  <c r="AE104" i="4"/>
  <c r="BF48" i="2"/>
  <c r="BF20" i="2" s="1"/>
  <c r="BF18" i="2" s="1"/>
  <c r="BD48" i="2"/>
  <c r="BD20" i="2" s="1"/>
  <c r="BD18" i="2" s="1"/>
  <c r="AF20" i="2"/>
  <c r="AF18" i="2" s="1"/>
  <c r="K32" i="21"/>
  <c r="E111" i="6"/>
  <c r="AN68" i="3"/>
  <c r="BA49" i="3"/>
  <c r="AX50" i="3"/>
  <c r="AI49" i="2"/>
  <c r="AJ48" i="2"/>
  <c r="AN25" i="2"/>
  <c r="AQ19" i="2"/>
  <c r="BA48" i="3" l="1"/>
  <c r="AX49" i="3"/>
  <c r="AI18" i="3"/>
  <c r="AS48" i="3"/>
  <c r="AS20" i="3" s="1"/>
  <c r="AS18" i="3" s="1"/>
  <c r="AT20" i="3"/>
  <c r="AT18" i="3" s="1"/>
  <c r="K48" i="5"/>
  <c r="K20" i="5" s="1"/>
  <c r="K18" i="5" s="1"/>
  <c r="L20" i="5"/>
  <c r="L18" i="5" s="1"/>
  <c r="AG25" i="2"/>
  <c r="AZ26" i="2"/>
  <c r="AW26" i="2" s="1"/>
  <c r="AD26" i="2"/>
  <c r="AK50" i="7"/>
  <c r="AK22" i="7" s="1"/>
  <c r="I22" i="7"/>
  <c r="X105" i="2"/>
  <c r="AY109" i="1"/>
  <c r="K33" i="21"/>
  <c r="E112" i="6"/>
  <c r="AI48" i="2"/>
  <c r="AI20" i="2" s="1"/>
  <c r="AI18" i="2" s="1"/>
  <c r="AJ20" i="2"/>
  <c r="AJ18" i="2" s="1"/>
  <c r="M26" i="21"/>
  <c r="AP26" i="6"/>
  <c r="AP20" i="6" s="1"/>
  <c r="BC19" i="2"/>
  <c r="AE18" i="3"/>
  <c r="AE48" i="4"/>
  <c r="AE20" i="4" s="1"/>
  <c r="AX108" i="1"/>
  <c r="AX93" i="1"/>
  <c r="BB21" i="2"/>
  <c r="AX25" i="1" s="1"/>
  <c r="AQ18" i="2"/>
  <c r="AY29" i="1"/>
  <c r="AN19" i="2"/>
  <c r="D106" i="6"/>
  <c r="AE103" i="4"/>
  <c r="AJ18" i="3"/>
  <c r="K29" i="21"/>
  <c r="K28" i="21" s="1"/>
  <c r="E108" i="6"/>
  <c r="BE48" i="2"/>
  <c r="BE20" i="2" s="1"/>
  <c r="AG20" i="2"/>
  <c r="I15" i="22"/>
  <c r="AN20" i="2"/>
  <c r="AY24" i="1" s="1"/>
  <c r="AY52" i="1"/>
  <c r="AX96" i="1"/>
  <c r="BB22" i="2"/>
  <c r="AX26" i="1" s="1"/>
  <c r="P18" i="5"/>
  <c r="M35" i="21"/>
  <c r="L114" i="8"/>
  <c r="Y81" i="3"/>
  <c r="AO18" i="3"/>
  <c r="X110" i="2"/>
  <c r="Z110" i="4" s="1"/>
  <c r="AY114" i="1"/>
  <c r="BC18" i="3"/>
  <c r="AF48" i="4"/>
  <c r="AF20" i="4" s="1"/>
  <c r="AD20" i="4"/>
  <c r="H22" i="8"/>
  <c r="AJ50" i="8"/>
  <c r="AJ22" i="8" s="1"/>
  <c r="AI20" i="6"/>
  <c r="F45" i="22"/>
  <c r="F17" i="22" s="1"/>
  <c r="F15" i="22" s="1"/>
  <c r="G17" i="22"/>
  <c r="G15" i="22" s="1"/>
  <c r="AD48" i="2"/>
  <c r="AD20" i="2" s="1"/>
  <c r="BC48" i="2"/>
  <c r="AE20" i="2"/>
  <c r="AE18" i="2" s="1"/>
  <c r="AD103" i="4"/>
  <c r="AX48" i="2"/>
  <c r="AW49" i="2"/>
  <c r="Y18" i="2"/>
  <c r="AK27" i="7"/>
  <c r="AK21" i="7" s="1"/>
  <c r="I21" i="7"/>
  <c r="I20" i="7" s="1"/>
  <c r="AB48" i="3"/>
  <c r="AB20" i="3" s="1"/>
  <c r="AB18" i="3" s="1"/>
  <c r="Y68" i="3"/>
  <c r="Z106" i="4"/>
  <c r="Z105" i="4" s="1"/>
  <c r="F29" i="21"/>
  <c r="F26" i="21" s="1"/>
  <c r="AD105" i="4"/>
  <c r="AF105" i="4" s="1"/>
  <c r="E107" i="6" s="1"/>
  <c r="AX110" i="1"/>
  <c r="BE26" i="2"/>
  <c r="BB27" i="2"/>
  <c r="AX31" i="1" s="1"/>
  <c r="Z20" i="3"/>
  <c r="Z18" i="3" s="1"/>
  <c r="U112" i="2"/>
  <c r="Z112" i="4"/>
  <c r="BI18" i="3"/>
  <c r="D52" i="6"/>
  <c r="D51" i="6" s="1"/>
  <c r="D50" i="6" s="1"/>
  <c r="D22" i="6" s="1"/>
  <c r="Q18" i="5"/>
  <c r="AC48" i="3"/>
  <c r="AC20" i="3" s="1"/>
  <c r="AC18" i="3" s="1"/>
  <c r="H21" i="8"/>
  <c r="H20" i="8" s="1"/>
  <c r="AJ27" i="8"/>
  <c r="AJ21" i="8" s="1"/>
  <c r="AJ20" i="8" s="1"/>
  <c r="Q48" i="4"/>
  <c r="P76" i="4"/>
  <c r="AY107" i="1"/>
  <c r="AN24" i="2"/>
  <c r="AY28" i="1" s="1"/>
  <c r="P111" i="4"/>
  <c r="I33" i="21"/>
  <c r="F33" i="21" s="1"/>
  <c r="BB110" i="2"/>
  <c r="AX114" i="1" s="1"/>
  <c r="BD18" i="3"/>
  <c r="D35" i="21" l="1"/>
  <c r="T112" i="4"/>
  <c r="U103" i="2"/>
  <c r="BE25" i="2"/>
  <c r="BB26" i="2"/>
  <c r="AX30" i="1" s="1"/>
  <c r="AX20" i="2"/>
  <c r="AX18" i="2" s="1"/>
  <c r="AW48" i="2"/>
  <c r="AW20" i="2" s="1"/>
  <c r="BB48" i="2"/>
  <c r="BC20" i="2"/>
  <c r="BC18" i="2"/>
  <c r="P48" i="4"/>
  <c r="P20" i="4" s="1"/>
  <c r="Q20" i="4"/>
  <c r="Q18" i="4" s="1"/>
  <c r="Y48" i="3"/>
  <c r="Y20" i="3" s="1"/>
  <c r="Y18" i="3" s="1"/>
  <c r="BB105" i="2"/>
  <c r="AX109" i="1" s="1"/>
  <c r="I28" i="21"/>
  <c r="F28" i="21" s="1"/>
  <c r="AK20" i="7"/>
  <c r="AD24" i="4"/>
  <c r="AD18" i="4" s="1"/>
  <c r="AF103" i="4"/>
  <c r="D105" i="6"/>
  <c r="D26" i="6" s="1"/>
  <c r="D20" i="6" s="1"/>
  <c r="AE24" i="4"/>
  <c r="AE18" i="4" s="1"/>
  <c r="BB103" i="2"/>
  <c r="BA20" i="3"/>
  <c r="BA18" i="3" s="1"/>
  <c r="AX48" i="3"/>
  <c r="AX20" i="3" s="1"/>
  <c r="AX18" i="3" s="1"/>
  <c r="AN18" i="2"/>
  <c r="G28" i="29" s="1"/>
  <c r="G16" i="29" s="1"/>
  <c r="G40" i="29" s="1"/>
  <c r="G42" i="29" s="1"/>
  <c r="AY23" i="1"/>
  <c r="AY22" i="1" s="1"/>
  <c r="X103" i="2"/>
  <c r="X24" i="2" s="1"/>
  <c r="X18" i="2" s="1"/>
  <c r="L105" i="8"/>
  <c r="L26" i="8" s="1"/>
  <c r="L20" i="8" s="1"/>
  <c r="AG114" i="8"/>
  <c r="AG105" i="8" s="1"/>
  <c r="AG26" i="8" s="1"/>
  <c r="AG20" i="8" s="1"/>
  <c r="Z103" i="4"/>
  <c r="Z24" i="4" s="1"/>
  <c r="Z18" i="4" s="1"/>
  <c r="AG19" i="2"/>
  <c r="AG18" i="2" s="1"/>
  <c r="AZ25" i="2"/>
  <c r="AD25" i="2"/>
  <c r="AD19" i="2" s="1"/>
  <c r="AD18" i="2" s="1"/>
  <c r="D26" i="21" l="1"/>
  <c r="U24" i="2"/>
  <c r="U18" i="2" s="1"/>
  <c r="AZ19" i="2"/>
  <c r="AZ18" i="2" s="1"/>
  <c r="BH19" i="2" s="1"/>
  <c r="AW25" i="2"/>
  <c r="AW19" i="2" s="1"/>
  <c r="AW18" i="2" s="1"/>
  <c r="P112" i="4"/>
  <c r="P103" i="4" s="1"/>
  <c r="P24" i="4" s="1"/>
  <c r="P18" i="4" s="1"/>
  <c r="T103" i="4"/>
  <c r="T24" i="4" s="1"/>
  <c r="T18" i="4" s="1"/>
  <c r="K26" i="21"/>
  <c r="E105" i="6"/>
  <c r="E26" i="6" s="1"/>
  <c r="E20" i="6" s="1"/>
  <c r="AF24" i="4"/>
  <c r="AF18" i="4" s="1"/>
  <c r="BB20" i="2"/>
  <c r="AX24" i="1" s="1"/>
  <c r="AX52" i="1"/>
  <c r="BE19" i="2"/>
  <c r="BE18" i="2" s="1"/>
  <c r="BI19" i="2" s="1"/>
  <c r="BB25" i="2"/>
  <c r="BB24" i="2"/>
  <c r="AX28" i="1" s="1"/>
  <c r="AX107" i="1"/>
  <c r="AX29" i="1" l="1"/>
  <c r="BB19" i="2"/>
  <c r="BB18" i="2" l="1"/>
  <c r="AX23" i="1"/>
  <c r="AX22" i="1" s="1"/>
</calcChain>
</file>

<file path=xl/sharedStrings.xml><?xml version="1.0" encoding="utf-8"?>
<sst xmlns="http://schemas.openxmlformats.org/spreadsheetml/2006/main" count="32250" uniqueCount="1147">
  <si>
    <t>Приложение  № 1</t>
  </si>
  <si>
    <t>к приказу Минэнерго России</t>
  </si>
  <si>
    <t>от 5 мая 2016 г. № 380</t>
  </si>
  <si>
    <t>Форма 1. Перечени инвестиционных проектов</t>
  </si>
  <si>
    <r>
      <rPr>
        <b/>
        <sz val="14"/>
        <color rgb="FF000000"/>
        <rFont val="Times New Roman"/>
        <family val="1"/>
        <charset val="204"/>
      </rPr>
      <t xml:space="preserve"> на год _</t>
    </r>
    <r>
      <rPr>
        <b/>
        <u/>
        <sz val="14"/>
        <color rgb="FF000000"/>
        <rFont val="Times New Roman"/>
        <family val="1"/>
        <charset val="204"/>
      </rPr>
      <t>2017</t>
    </r>
    <r>
      <rPr>
        <b/>
        <sz val="14"/>
        <color rgb="FF000000"/>
        <rFont val="Times New Roman"/>
        <family val="1"/>
        <charset val="204"/>
      </rPr>
      <t>_</t>
    </r>
  </si>
  <si>
    <r>
      <rPr>
        <sz val="14"/>
        <color rgb="FF000000"/>
        <rFont val="Times New Roman"/>
        <family val="1"/>
        <charset val="204"/>
      </rPr>
      <t>Инвестиционная программа_____</t>
    </r>
    <r>
      <rPr>
        <u/>
        <sz val="14"/>
        <color rgb="FF000000"/>
        <rFont val="Times New Roman"/>
        <family val="1"/>
        <charset val="204"/>
      </rPr>
      <t>Акционерное общество "Мордовская электросетевая компания"</t>
    </r>
    <r>
      <rPr>
        <sz val="14"/>
        <color rgb="FF000000"/>
        <rFont val="Times New Roman"/>
        <family val="1"/>
        <charset val="204"/>
      </rPr>
      <t>____</t>
    </r>
  </si>
  <si>
    <t xml:space="preserve">                                                         полное наименование субъекта электроэнергетики</t>
  </si>
  <si>
    <r>
      <rPr>
        <sz val="14"/>
        <color rgb="FF000000"/>
        <rFont val="Times New Roman"/>
        <family val="1"/>
        <charset val="204"/>
      </rPr>
      <t>Год раскрытия информации: __</t>
    </r>
    <r>
      <rPr>
        <u/>
        <sz val="14"/>
        <color rgb="FF000000"/>
        <rFont val="Times New Roman"/>
        <family val="1"/>
        <charset val="204"/>
      </rPr>
      <t>2017</t>
    </r>
    <r>
      <rPr>
        <sz val="14"/>
        <color rgb="FF000000"/>
        <rFont val="Times New Roman"/>
        <family val="1"/>
        <charset val="204"/>
      </rPr>
      <t>__ год</t>
    </r>
  </si>
  <si>
    <r>
      <rPr>
        <sz val="14"/>
        <rFont val="Times New Roman"/>
        <family val="1"/>
        <charset val="204"/>
      </rPr>
      <t>Утвержденные плановые значения показателей приведены в соответствии с  __</t>
    </r>
    <r>
      <rPr>
        <u/>
        <sz val="14"/>
        <rFont val="Times New Roman"/>
        <family val="1"/>
        <charset val="204"/>
      </rPr>
      <t>Приказом министерства энергетики и тарифной политики Республики Мордовия от 26.10.2016 г №77</t>
    </r>
    <r>
      <rPr>
        <sz val="14"/>
        <rFont val="Times New Roman"/>
        <family val="1"/>
        <charset val="204"/>
      </rPr>
      <t>___</t>
    </r>
  </si>
  <si>
    <t xml:space="preserve">                                                                                                                                                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</si>
  <si>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</si>
  <si>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</si>
  <si>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</si>
  <si>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</si>
  <si>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</si>
  <si>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</si>
  <si>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</si>
  <si>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</si>
  <si>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</si>
  <si>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</si>
  <si>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</si>
  <si>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r>
      <rPr>
        <sz val="12"/>
        <color rgb="FF000000"/>
        <rFont val="Times New Roman"/>
        <family val="1"/>
        <charset val="204"/>
      </rPr>
      <t xml:space="preserve">Показатель увеличения мощности силовых трансформаторов на подстанциях, не связанного с осуществлением технологического присоединения к электрическим сетям </t>
    </r>
    <r>
      <rPr>
        <sz val="14"/>
        <color rgb="FF000000"/>
        <rFont val="Times New Roman"/>
        <family val="1"/>
        <charset val="204"/>
      </rPr>
      <t>(</t>
    </r>
    <r>
      <rPr>
        <sz val="14"/>
        <color rgb="FF000000"/>
        <rFont val="Calibri"/>
        <family val="2"/>
        <charset val="204"/>
      </rPr>
      <t>Δ</t>
    </r>
    <r>
      <rPr>
        <sz val="14"/>
        <color rgb="FF000000"/>
        <rFont val="Times New Roman"/>
        <family val="1"/>
        <charset val="204"/>
      </rPr>
      <t>Ртр.n)</t>
    </r>
  </si>
  <si>
    <r>
      <rPr>
        <sz val="12"/>
        <color rgb="FF000000"/>
        <rFont val="Times New Roman"/>
        <family val="1"/>
        <charset val="204"/>
      </rPr>
      <t xml:space="preserve">Показатель увеличения мощности силовых трансформаторов на подстанциях в рамках осуществления технологического присоединения к электрическим сетям </t>
    </r>
    <r>
      <rPr>
        <sz val="14"/>
        <color rgb="FF000000"/>
        <rFont val="Times New Roman"/>
        <family val="1"/>
        <charset val="204"/>
      </rPr>
      <t>(</t>
    </r>
    <r>
      <rPr>
        <sz val="14"/>
        <color rgb="FF000000"/>
        <rFont val="Calibri"/>
        <family val="2"/>
        <charset val="204"/>
      </rPr>
      <t>Δ</t>
    </r>
    <r>
      <rPr>
        <sz val="14"/>
        <color rgb="FF000000"/>
        <rFont val="Times New Roman"/>
        <family val="1"/>
        <charset val="204"/>
      </rPr>
      <t>Ртп_тр.n)</t>
    </r>
  </si>
  <si>
    <r>
      <rPr>
        <sz val="12"/>
        <color rgb="FF000000"/>
        <rFont val="Times New Roman"/>
        <family val="1"/>
        <charset val="204"/>
      </rPr>
      <t xml:space="preserve">Показатель увеличения протяженности линий электропередачи, не связанного с осуществлением технологического присоединения к электрическим сеям </t>
    </r>
    <r>
      <rPr>
        <sz val="14"/>
        <color rgb="FF000000"/>
        <rFont val="Times New Roman"/>
        <family val="1"/>
        <charset val="204"/>
      </rPr>
      <t>(</t>
    </r>
    <r>
      <rPr>
        <sz val="14"/>
        <color rgb="FF000000"/>
        <rFont val="Calibri"/>
        <family val="2"/>
        <charset val="204"/>
      </rPr>
      <t>Δ</t>
    </r>
    <r>
      <rPr>
        <sz val="14"/>
        <color rgb="FF000000"/>
        <rFont val="Times New Roman"/>
        <family val="1"/>
        <charset val="204"/>
      </rPr>
      <t>Lлэп.n)</t>
    </r>
  </si>
  <si>
    <r>
      <rPr>
        <sz val="12"/>
        <color rgb="FF000000"/>
        <rFont val="Times New Roman"/>
        <family val="1"/>
        <charset val="204"/>
      </rPr>
      <t xml:space="preserve">Показатель увеличения протяженности линий электропередачи в рамках осуществления технологического присоединения к электрическим сеям </t>
    </r>
    <r>
      <rPr>
        <sz val="14"/>
        <color rgb="FF000000"/>
        <rFont val="Times New Roman"/>
        <family val="1"/>
        <charset val="204"/>
      </rPr>
      <t>(</t>
    </r>
    <r>
      <rPr>
        <sz val="14"/>
        <color rgb="FF000000"/>
        <rFont val="Calibri"/>
        <family val="2"/>
        <charset val="204"/>
      </rPr>
      <t>Δ</t>
    </r>
    <r>
      <rPr>
        <sz val="14"/>
        <color rgb="FF000000"/>
        <rFont val="Times New Roman"/>
        <family val="1"/>
        <charset val="204"/>
      </rPr>
      <t>Lтп_лэп.n)</t>
    </r>
  </si>
  <si>
    <r>
      <rPr>
        <sz val="12"/>
        <color rgb="FF000000"/>
        <rFont val="Times New Roman"/>
        <family val="1"/>
        <charset val="204"/>
      </rPr>
      <t xml:space="preserve">Показатель максимальной мощности присоединяемых потребителей электрической эенергии </t>
    </r>
    <r>
      <rPr>
        <sz val="14"/>
        <color rgb="FF000000"/>
        <rFont val="Times New Roman"/>
        <family val="1"/>
        <charset val="204"/>
      </rPr>
      <t>(Sпотр.тп)</t>
    </r>
  </si>
  <si>
    <r>
      <rPr>
        <sz val="12"/>
        <color rgb="FF000000"/>
        <rFont val="Times New Roman"/>
        <family val="1"/>
        <charset val="204"/>
      </rPr>
      <t xml:space="preserve">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 </t>
    </r>
    <r>
      <rPr>
        <sz val="14"/>
        <color rgb="FF000000"/>
        <rFont val="Times New Roman"/>
        <family val="1"/>
        <charset val="204"/>
      </rPr>
      <t>(Sэх.тп)</t>
    </r>
  </si>
  <si>
    <r>
      <rPr>
        <sz val="12"/>
        <color rgb="FF000000"/>
        <rFont val="Times New Roman"/>
        <family val="1"/>
        <charset val="204"/>
      </rPr>
      <t xml:space="preserve">Показатель степени загрузки трансформаторной подстанции </t>
    </r>
    <r>
      <rPr>
        <sz val="14"/>
        <color rgb="FF000000"/>
        <rFont val="Times New Roman"/>
        <family val="1"/>
        <charset val="204"/>
      </rPr>
      <t>(Кзагр.)</t>
    </r>
  </si>
  <si>
    <r>
      <rPr>
        <sz val="12"/>
        <color rgb="FF000000"/>
        <rFont val="Times New Roman"/>
        <family val="1"/>
        <charset val="204"/>
      </rPr>
      <t xml:space="preserve">Показатель замены силовых трансформаторов </t>
    </r>
    <r>
      <rPr>
        <sz val="14"/>
        <color rgb="FF000000"/>
        <rFont val="Times New Roman"/>
        <family val="1"/>
        <charset val="204"/>
      </rPr>
      <t>(Рз_тр.n)</t>
    </r>
  </si>
  <si>
    <r>
      <rPr>
        <sz val="12"/>
        <color rgb="FF000000"/>
        <rFont val="Times New Roman"/>
        <family val="1"/>
        <charset val="204"/>
      </rPr>
      <t>Показатель замены линий электропередачи</t>
    </r>
    <r>
      <rPr>
        <sz val="14"/>
        <color rgb="FF000000"/>
        <rFont val="Times New Roman"/>
        <family val="1"/>
        <charset val="204"/>
      </rPr>
      <t xml:space="preserve"> (Lз_лэп.n)</t>
    </r>
  </si>
  <si>
    <r>
      <rPr>
        <sz val="12"/>
        <color rgb="FF000000"/>
        <rFont val="Times New Roman"/>
        <family val="1"/>
        <charset val="204"/>
      </rPr>
      <t xml:space="preserve">Показатель замены выключателей </t>
    </r>
    <r>
      <rPr>
        <sz val="14"/>
        <color rgb="FF000000"/>
        <rFont val="Times New Roman"/>
        <family val="1"/>
        <charset val="204"/>
      </rPr>
      <t>(Вз.n)</t>
    </r>
  </si>
  <si>
    <r>
      <rPr>
        <sz val="12"/>
        <color rgb="FF000000"/>
        <rFont val="Times New Roman"/>
        <family val="1"/>
        <charset val="204"/>
      </rPr>
      <t xml:space="preserve">Показатель замены устройств компенсации реактивной мощности </t>
    </r>
    <r>
      <rPr>
        <sz val="14"/>
        <color rgb="FF000000"/>
        <rFont val="Times New Roman"/>
        <family val="1"/>
        <charset val="204"/>
      </rPr>
      <t>(Рз_укрм.n)</t>
    </r>
  </si>
  <si>
    <r>
      <rPr>
        <sz val="12"/>
        <color rgb="FF000000"/>
        <rFont val="Times New Roman"/>
        <family val="1"/>
        <charset val="204"/>
      </rPr>
      <t xml:space="preserve">Показатель оценки изменения доли полезного отпуска электрической энергии, который формируется посредством приборов учета электричекой энергии, включенных в систему сбора и передачи данных </t>
    </r>
    <r>
      <rPr>
        <sz val="14"/>
        <color rgb="FF000000"/>
        <rFont val="Times New Roman"/>
        <family val="1"/>
        <charset val="204"/>
      </rPr>
      <t>(</t>
    </r>
    <r>
      <rPr>
        <sz val="14"/>
        <color rgb="FF000000"/>
        <rFont val="Calibri"/>
        <family val="2"/>
        <charset val="204"/>
      </rPr>
      <t>Δ</t>
    </r>
    <r>
      <rPr>
        <sz val="14"/>
        <color rgb="FF000000"/>
        <rFont val="Times New Roman"/>
        <family val="1"/>
        <charset val="204"/>
      </rPr>
      <t>ПОдист)</t>
    </r>
  </si>
  <si>
    <r>
      <rPr>
        <sz val="12"/>
        <color rgb="FF000000"/>
        <rFont val="Times New Roman"/>
        <family val="1"/>
        <charset val="204"/>
      </rPr>
      <t xml:space="preserve">Показатель оценки изменения средней продолжительности прекращения передачи электрической энергии потребителям услуг </t>
    </r>
    <r>
      <rPr>
        <sz val="14"/>
        <color rgb="FF000000"/>
        <rFont val="Times New Roman"/>
        <family val="1"/>
        <charset val="204"/>
      </rPr>
      <t>(</t>
    </r>
    <r>
      <rPr>
        <sz val="14"/>
        <color rgb="FF000000"/>
        <rFont val="Calibri"/>
        <family val="2"/>
        <charset val="204"/>
      </rPr>
      <t>Δ</t>
    </r>
    <r>
      <rPr>
        <sz val="14"/>
        <color rgb="FF000000"/>
        <rFont val="Times New Roman"/>
        <family val="1"/>
        <charset val="204"/>
      </rPr>
      <t>пsaidi)</t>
    </r>
  </si>
  <si>
    <r>
      <rPr>
        <sz val="12"/>
        <color rgb="FF000000"/>
        <rFont val="Times New Roman"/>
        <family val="1"/>
        <charset val="204"/>
      </rPr>
      <t>Показатель оценки изменения средней частоты прекращения передачи электрической энергии потребителям услуг</t>
    </r>
    <r>
      <rPr>
        <sz val="14"/>
        <color rgb="FF000000"/>
        <rFont val="Times New Roman"/>
        <family val="1"/>
        <charset val="204"/>
      </rPr>
      <t xml:space="preserve"> (</t>
    </r>
    <r>
      <rPr>
        <sz val="14"/>
        <color rgb="FF000000"/>
        <rFont val="Calibri"/>
        <family val="2"/>
        <charset val="204"/>
      </rPr>
      <t>Δ</t>
    </r>
    <r>
      <rPr>
        <sz val="14"/>
        <color rgb="FF000000"/>
        <rFont val="Times New Roman"/>
        <family val="1"/>
        <charset val="204"/>
      </rPr>
      <t>Пsaifi)</t>
    </r>
  </si>
  <si>
    <r>
      <rPr>
        <sz val="12"/>
        <color rgb="FF000000"/>
        <rFont val="Times New Roman"/>
        <family val="1"/>
        <charset val="204"/>
      </rPr>
      <t xml:space="preserve">Показатель оценки изменения объема недоотпущенной электрической энергии </t>
    </r>
    <r>
      <rPr>
        <sz val="14"/>
        <color rgb="FF000000"/>
        <rFont val="Times New Roman"/>
        <family val="1"/>
        <charset val="204"/>
      </rPr>
      <t>(</t>
    </r>
    <r>
      <rPr>
        <sz val="14"/>
        <color rgb="FF000000"/>
        <rFont val="Calibri"/>
        <family val="2"/>
        <charset val="204"/>
      </rPr>
      <t>Δ</t>
    </r>
    <r>
      <rPr>
        <sz val="14"/>
        <color rgb="FF000000"/>
        <rFont val="Times New Roman"/>
        <family val="1"/>
        <charset val="204"/>
      </rPr>
      <t>Пens)</t>
    </r>
  </si>
  <si>
    <r>
      <rPr>
        <sz val="12"/>
        <color rgb="FF000000"/>
        <rFont val="Times New Roman"/>
        <family val="1"/>
        <charset val="204"/>
      </rPr>
      <t xml:space="preserve">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t>
    </r>
    <r>
      <rPr>
        <sz val="14"/>
        <color rgb="FF000000"/>
        <rFont val="Times New Roman"/>
        <family val="1"/>
        <charset val="204"/>
      </rPr>
      <t>(Nсд_тпр)</t>
    </r>
  </si>
  <si>
    <r>
      <rPr>
        <sz val="12"/>
        <color rgb="FF000000"/>
        <rFont val="Times New Roman"/>
        <family val="1"/>
        <charset val="204"/>
      </rPr>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r>
    <r>
      <rPr>
        <sz val="14"/>
        <color rgb="FF000000"/>
        <rFont val="Times New Roman"/>
        <family val="1"/>
        <charset val="204"/>
      </rPr>
      <t xml:space="preserve"> (Nсд_тпр.нс)</t>
    </r>
  </si>
  <si>
    <r>
      <rPr>
        <sz val="12"/>
        <color rgb="FF000000"/>
        <rFont val="Times New Roman"/>
        <family val="1"/>
        <charset val="204"/>
      </rPr>
      <t xml:space="preserve">Показатель объема финансовых потребностей, необходимых для реализации мероприятий, направленных на выполнение требований законодательства </t>
    </r>
    <r>
      <rPr>
        <sz val="14"/>
        <color rgb="FF000000"/>
        <rFont val="Times New Roman"/>
        <family val="1"/>
        <charset val="204"/>
      </rPr>
      <t>(Фтз)</t>
    </r>
  </si>
  <si>
    <r>
      <rPr>
        <sz val="12"/>
        <color rgb="FF000000"/>
        <rFont val="Times New Roman"/>
        <family val="1"/>
        <charset val="204"/>
      </rPr>
      <t xml:space="preserve">Показатель объема финансовых потребностей, необходимых для реализации мероприятий, напрвленных на выполнение приедписаний органов исполнительной власти </t>
    </r>
    <r>
      <rPr>
        <sz val="14"/>
        <color rgb="FF000000"/>
        <rFont val="Times New Roman"/>
        <family val="1"/>
        <charset val="204"/>
      </rPr>
      <t>(Фоив)</t>
    </r>
  </si>
  <si>
    <r>
      <rPr>
        <sz val="12"/>
        <color rgb="FF000000"/>
        <rFont val="Times New Roman"/>
        <family val="1"/>
        <charset val="204"/>
      </rPr>
      <t>Показатель объема финансовых потребностей, необходимых для реализации мероприятий, направленных на выполнение требований регламентов рынков электрической энергии</t>
    </r>
    <r>
      <rPr>
        <sz val="14"/>
        <color rgb="FF000000"/>
        <rFont val="Times New Roman"/>
        <family val="1"/>
        <charset val="204"/>
      </rPr>
      <t xml:space="preserve"> (Фтрр)</t>
    </r>
  </si>
  <si>
    <r>
      <rPr>
        <sz val="12"/>
        <color rgb="FF000000"/>
        <rFont val="Times New Roman"/>
        <family val="1"/>
        <charset val="204"/>
      </rPr>
      <t>Показатель объема финансовых потребностей, необходимых для реализации мероприятий, направленных на развитие информационной инфраструктуры</t>
    </r>
    <r>
      <rPr>
        <sz val="14"/>
        <color rgb="FF000000"/>
        <rFont val="Times New Roman"/>
        <family val="1"/>
        <charset val="204"/>
      </rPr>
      <t xml:space="preserve"> (Фит)</t>
    </r>
  </si>
  <si>
    <r>
      <rPr>
        <sz val="12"/>
        <color rgb="FF000000"/>
        <rFont val="Times New Roman"/>
        <family val="1"/>
        <charset val="204"/>
      </rPr>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t>
    </r>
    <r>
      <rPr>
        <sz val="14"/>
        <color rgb="FF000000"/>
        <rFont val="Times New Roman"/>
        <family val="1"/>
        <charset val="204"/>
      </rPr>
      <t xml:space="preserve"> (Фхо)</t>
    </r>
  </si>
  <si>
    <r>
      <rPr>
        <sz val="12"/>
        <color rgb="FF000000"/>
        <rFont val="Times New Roman"/>
        <family val="1"/>
        <charset val="204"/>
      </rPr>
      <t xml:space="preserve">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t>
    </r>
    <r>
      <rPr>
        <sz val="14"/>
        <color rgb="FF000000"/>
        <rFont val="Times New Roman"/>
        <family val="1"/>
        <charset val="204"/>
      </rPr>
      <t>(Фнэ)</t>
    </r>
  </si>
  <si>
    <t>Утвержденный план</t>
  </si>
  <si>
    <t>Предложение по корректировке утвержденного плана</t>
  </si>
  <si>
    <t>Класс напряжения, кВ</t>
  </si>
  <si>
    <t>6-10</t>
  </si>
  <si>
    <t>4.1</t>
  </si>
  <si>
    <t>4.2</t>
  </si>
  <si>
    <t>4.3</t>
  </si>
  <si>
    <t>4.4</t>
  </si>
  <si>
    <t>4.5.1</t>
  </si>
  <si>
    <t>4.6.1</t>
  </si>
  <si>
    <t>4.5.2</t>
  </si>
  <si>
    <t>4.6.2</t>
  </si>
  <si>
    <t>4.7.1</t>
  </si>
  <si>
    <t>4.8.1</t>
  </si>
  <si>
    <t>4.7.2</t>
  </si>
  <si>
    <t>4.8.2</t>
  </si>
  <si>
    <t>4.9</t>
  </si>
  <si>
    <t>4.10</t>
  </si>
  <si>
    <t>4.11</t>
  </si>
  <si>
    <t>4.12</t>
  </si>
  <si>
    <t>4.13</t>
  </si>
  <si>
    <t>4.14</t>
  </si>
  <si>
    <t>5.1</t>
  </si>
  <si>
    <t>5.2</t>
  </si>
  <si>
    <t>5.3</t>
  </si>
  <si>
    <t>5.4</t>
  </si>
  <si>
    <t>5.5</t>
  </si>
  <si>
    <t>5.6</t>
  </si>
  <si>
    <t>5.7</t>
  </si>
  <si>
    <t>5.8</t>
  </si>
  <si>
    <t>5.9</t>
  </si>
  <si>
    <t>5.10</t>
  </si>
  <si>
    <t>5.11</t>
  </si>
  <si>
    <t>5.12</t>
  </si>
  <si>
    <t>6.1</t>
  </si>
  <si>
    <t>6.2</t>
  </si>
  <si>
    <t>6.3</t>
  </si>
  <si>
    <t>6.4</t>
  </si>
  <si>
    <t>6.5</t>
  </si>
  <si>
    <t>6.6</t>
  </si>
  <si>
    <t>7.1</t>
  </si>
  <si>
    <t>7.2</t>
  </si>
  <si>
    <t>7.3</t>
  </si>
  <si>
    <t>7.4</t>
  </si>
  <si>
    <t>8.1</t>
  </si>
  <si>
    <t>8.2</t>
  </si>
  <si>
    <t>8.3</t>
  </si>
  <si>
    <t>8.4</t>
  </si>
  <si>
    <t>8.5</t>
  </si>
  <si>
    <t>8.6</t>
  </si>
  <si>
    <t>9.1</t>
  </si>
  <si>
    <t>9.2</t>
  </si>
  <si>
    <t>9.3</t>
  </si>
  <si>
    <t>9.4</t>
  </si>
  <si>
    <t>10.1</t>
  </si>
  <si>
    <t>10.2</t>
  </si>
  <si>
    <t>ВСЕГО по инвестиционной программе, в том числе:</t>
  </si>
  <si>
    <t>нд</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</si>
  <si>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</si>
  <si>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</si>
  <si>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</si>
  <si>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</si>
  <si>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</si>
  <si>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</si>
  <si>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</si>
  <si>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</si>
  <si>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</si>
  <si>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</si>
  <si>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</si>
  <si>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</si>
  <si>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</si>
  <si>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</si>
  <si>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</si>
  <si>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</si>
  <si>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</si>
  <si>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</si>
  <si>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Строительство линий электропередачи напряжением 0,4 кВ по ул.Молодежная</t>
  </si>
  <si>
    <t>Н_МЭК_2017_1</t>
  </si>
  <si>
    <t>Строительство ВЛИ-0,4 кВ по ул. Индустриальная</t>
  </si>
  <si>
    <t>Н_МЭК_2017_2</t>
  </si>
  <si>
    <t>Строительство ВЛИ-0,4 кВ по ул. Маршала Жукова</t>
  </si>
  <si>
    <t>Н_МЭК_2017_3</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</si>
  <si>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</si>
  <si>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</si>
  <si>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</si>
  <si>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</si>
  <si>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</si>
  <si>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</si>
  <si>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</si>
  <si>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</si>
  <si>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</si>
  <si>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</si>
  <si>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</si>
  <si>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</si>
  <si>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</si>
  <si>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</si>
  <si>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</si>
  <si>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</si>
  <si>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</si>
  <si>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</si>
  <si>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</si>
  <si>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</si>
  <si>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</si>
  <si>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</si>
  <si>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</si>
  <si>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</si>
  <si>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</si>
  <si>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</si>
  <si>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</si>
  <si>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</si>
  <si>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</si>
  <si>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</si>
  <si>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</si>
  <si>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Замена выключателей МКП-110 - 1 шт</t>
  </si>
  <si>
    <t>Н_МЭК_2017_4</t>
  </si>
  <si>
    <t>Замена аккумуляторных батарей СК-18 - 120 шт</t>
  </si>
  <si>
    <t>Н_МЭК_2017_5</t>
  </si>
  <si>
    <t>Замена подзарядных агрегатов - 2 шт</t>
  </si>
  <si>
    <t>Н_МЭК_2017_6</t>
  </si>
  <si>
    <t>Замена отделителей и короткозамыкателей 110 кВ на выключатели 110 кВ - 2 шт</t>
  </si>
  <si>
    <t>Н_МЭК_2017_7</t>
  </si>
  <si>
    <t>Замена КРУН-10</t>
  </si>
  <si>
    <t>Н_МЭК_2017_8</t>
  </si>
  <si>
    <t>Замена ВЧ заградителей - 4 шт</t>
  </si>
  <si>
    <t>Н_МЭК_2017_9</t>
  </si>
  <si>
    <t>Замена разрядников РВС-110 на ОПН-110 - 6 шт</t>
  </si>
  <si>
    <t>Н_МЭК_2017_10</t>
  </si>
  <si>
    <t>Замена разрядников РВД-10 на ОПН-10 - 12 шт</t>
  </si>
  <si>
    <t>Н_МЭК_2017_11</t>
  </si>
  <si>
    <t>Замена ТП-3301</t>
  </si>
  <si>
    <t>Н_МЭК_2017_12</t>
  </si>
  <si>
    <t>Замена панелей защит 1636 и 1643 по 2 шт с ВЧ передатчиками</t>
  </si>
  <si>
    <t>Н_МЭК_2017_13</t>
  </si>
  <si>
    <t>Замена панелей защит силовых трансформаторов - 2 шт</t>
  </si>
  <si>
    <t>Н_МЭК_2017_14</t>
  </si>
  <si>
    <t>Замена панелей защит диф. защиты шин 110 кВ - 1 шт</t>
  </si>
  <si>
    <t>Н_МЭК_2017_15</t>
  </si>
  <si>
    <t>Замена панелей защит УРОВ-110 кВ - 1 шт</t>
  </si>
  <si>
    <t>Н_МЭК_2017_16</t>
  </si>
  <si>
    <t>Замена панели центральной сигнализации - 1 шт</t>
  </si>
  <si>
    <t>Н_МЭК_2017_17</t>
  </si>
  <si>
    <t>Замена панелей защит обходного и секционного выключателя ОРУ-110 кВ - 2 шт</t>
  </si>
  <si>
    <t>Н_МЭК_2017_18</t>
  </si>
  <si>
    <t>Н_МЭК_2017_19</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</si>
  <si>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</si>
  <si>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</si>
  <si>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</si>
  <si>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</si>
  <si>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</si>
  <si>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</si>
  <si>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Реконструкция линии электропередачи напряжением 10 кВ от яч.№36 ЗРУ 10 кВ ПС 220/110/10 кВ "Рузаевка" до ТП-32 п.Химмаш</t>
  </si>
  <si>
    <t>Н_МЭК_2017_20</t>
  </si>
  <si>
    <t>Реконструкция кабельных линий напряжением 10 кВ от ПС 220/110/10 кВ "Рузаевка" до опор фидера №19,30,17,32,20,26</t>
  </si>
  <si>
    <t>Н_МЭК_2017_21</t>
  </si>
  <si>
    <t>Реконструкция кабельной линии напряжением 10 кВ от ТП-221 до ТП-203 по ул.Орджоникидзе</t>
  </si>
  <si>
    <t>Н_МЭК_2017_22</t>
  </si>
  <si>
    <t>Реконструкция линий электропередачи 0,4 кВ от ТП-222 по пер. 2-му и 3-му Закирпичным</t>
  </si>
  <si>
    <t>Н_МЭК_2017_23</t>
  </si>
  <si>
    <t>Выноска кабельных линий напряжением 10 кВ фид. №8 и фид. №35 с территории ВКМ "РузХиммаш"</t>
  </si>
  <si>
    <t>Н_МЭК_2017_24</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</si>
  <si>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</si>
  <si>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</si>
  <si>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</si>
  <si>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</si>
  <si>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</si>
  <si>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</si>
  <si>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</si>
  <si>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</si>
  <si>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</si>
  <si>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</si>
  <si>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</si>
  <si>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</si>
  <si>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</si>
  <si>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</si>
  <si>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</si>
  <si>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</si>
  <si>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Внедрение автоматизированной системы технического учета электроэнергии (АСТУЭ)</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</si>
  <si>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</si>
  <si>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</si>
  <si>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</si>
  <si>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</si>
  <si>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</si>
  <si>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</si>
  <si>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</si>
  <si>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</si>
  <si>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</si>
  <si>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</si>
  <si>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</si>
  <si>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</si>
  <si>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</si>
  <si>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</si>
  <si>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</si>
  <si>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</si>
  <si>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</si>
  <si>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</si>
  <si>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Строительство линий электропередачи напряжением 10 кВ от ГПП 110/10 кВ "Висмут" до ТП-227</t>
  </si>
  <si>
    <t>Н_МЭК_2017_25</t>
  </si>
  <si>
    <t>Строительство линий электропередачи напряжением 10 кВ в продолжение от ячейки №38 до ТП-103 по ул.Калинина, Строительная</t>
  </si>
  <si>
    <t>Н_МЭК_2017_26</t>
  </si>
  <si>
    <t>Строительство линий электропередачи напряжением 10 кВ от ГПП 110/10 кВ "ЛАЛ" до ТП-2026</t>
  </si>
  <si>
    <t>Н_МЭК_2017_27</t>
  </si>
  <si>
    <t>Строительство линий электропередачи напряжением 10 кВ от ТП-310 до ТП-221 по ул.Орджоникидзе</t>
  </si>
  <si>
    <t>Н_МЭК_2017_28</t>
  </si>
  <si>
    <t xml:space="preserve">Строительство по ул. Карла Либкнехта КЛ-10 кВ до новой КТП 10/0,4 кВ 250 кВА, ВЛИ - 0,4 кВ от КТП до потребителя </t>
  </si>
  <si>
    <t>Н_МЭК_2017_29</t>
  </si>
  <si>
    <t>Строительство по ул. Строительная, КЛ-10 кВ до новой КТП 10/0,4 кВ 250 кВА, ВЛИ - 0,4 кВ от КТП до потребителя</t>
  </si>
  <si>
    <t>Н_МЭК_2017_30</t>
  </si>
  <si>
    <t>Строительство ТП в пересечении улиц Красноармейской и Петрова</t>
  </si>
  <si>
    <t>Н_МЭК_2017_31</t>
  </si>
  <si>
    <t>Строительство ТП в пересечении улиц Котовского и Свердлова</t>
  </si>
  <si>
    <t>Н_МЭК_2017_32</t>
  </si>
  <si>
    <t>Строительство ТП в пересечении ул.Зеленой и пер.Первомайского</t>
  </si>
  <si>
    <t>Н_МЭК_2017_33</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</si>
  <si>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</si>
  <si>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</si>
  <si>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</si>
  <si>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</si>
  <si>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Приобретение в лизинг электролаборатории передвижной ППУ на базе ГАЗ-33081 в количестве 1 ед.</t>
  </si>
  <si>
    <t>H_МЭК_037</t>
  </si>
  <si>
    <t>Финансовая аренда (лизинг) транспортных средств и спецтехники:</t>
  </si>
  <si>
    <t>1.6.1</t>
  </si>
  <si>
    <t>финансовая аренда (лизинг) транспортных средств УАЗ – 390995-460-04 (7 мест) в количестве 5 ед.</t>
  </si>
  <si>
    <t>H_МЭК_038</t>
  </si>
  <si>
    <t>1.6.2</t>
  </si>
  <si>
    <t>финансовая аренда (лизинг) транспортных средств УАЗ – 390945-480 (5 мест) в количестве 1 ед.</t>
  </si>
  <si>
    <t>H_МЭК_039</t>
  </si>
  <si>
    <t>1.6.3</t>
  </si>
  <si>
    <t>финансовая аренда (лизинг) транспортных средств Toyota Camry в количестве 1 ед.</t>
  </si>
  <si>
    <t>H_МЭК_040</t>
  </si>
  <si>
    <t>1.6.4</t>
  </si>
  <si>
    <t>финансовая аренда (лизинг) транспортных средств - КАМАЗ 43-118-46 и прицеп-роспуск лесовозный с универсальным дышлом с откидным коником в количестве 1 ед.</t>
  </si>
  <si>
    <t>H_МЭК_041</t>
  </si>
  <si>
    <t>1.6.5</t>
  </si>
  <si>
    <t>финансовая аренда (лизинг)  спецтехники - автогидроподъемник ГАЗ 3309 с двухрядной кабиной в количестве 1 ед.</t>
  </si>
  <si>
    <t>H_МЭК_042</t>
  </si>
  <si>
    <t>Приобретение прибора "Кабелеискатель Атлет АГ-319 СКИН"</t>
  </si>
  <si>
    <t>Н_МЭК_2017_34</t>
  </si>
  <si>
    <t>Приобретение прибора "Энергомонитор 3 3Т.1"</t>
  </si>
  <si>
    <t>Н_МЭК_2017_37</t>
  </si>
  <si>
    <t>Приобретение прибора "Измеритель параметров изоляции Тангенс 2000"</t>
  </si>
  <si>
    <t>Н_МЭК_2017_35</t>
  </si>
  <si>
    <t>Приобретение имущества трансформаторной подстанции по адресу: ул.Калинина, д.6</t>
  </si>
  <si>
    <t>Н_МЭК_2017_36</t>
  </si>
  <si>
    <t>Приложение  № 2</t>
  </si>
  <si>
    <t>Форма 2. План финансирования капитальных вложений по инвестиционным проектам</t>
  </si>
  <si>
    <r>
      <rPr>
        <sz val="14"/>
        <color rgb="FF000000"/>
        <rFont val="Times New Roman"/>
        <family val="1"/>
        <charset val="204"/>
      </rPr>
      <t>Инвестиционная программа____</t>
    </r>
    <r>
      <rPr>
        <u/>
        <sz val="14"/>
        <color rgb="FF000000"/>
        <rFont val="Times New Roman"/>
        <family val="1"/>
        <charset val="204"/>
      </rPr>
      <t>Акционерное общество "Мордовская электросетевая компания"</t>
    </r>
    <r>
      <rPr>
        <sz val="14"/>
        <color rgb="FF000000"/>
        <rFont val="Times New Roman"/>
        <family val="1"/>
        <charset val="204"/>
      </rPr>
      <t>___</t>
    </r>
  </si>
  <si>
    <r>
      <rPr>
        <sz val="14"/>
        <rFont val="Times New Roman"/>
        <family val="1"/>
        <charset val="204"/>
      </rPr>
      <t>Год раскрытия информации: __</t>
    </r>
    <r>
      <rPr>
        <u/>
        <sz val="14"/>
        <rFont val="Times New Roman"/>
        <family val="1"/>
        <charset val="204"/>
      </rPr>
      <t>2017</t>
    </r>
    <r>
      <rPr>
        <sz val="14"/>
        <rFont val="Times New Roman"/>
        <family val="1"/>
        <charset val="204"/>
      </rPr>
      <t>__ год</t>
    </r>
  </si>
  <si>
    <r>
      <rPr>
        <sz val="14"/>
        <rFont val="Times New Roman"/>
        <family val="1"/>
        <charset val="204"/>
      </rPr>
      <t>Утвержденные плановые значения показателей приведены в соответствии с  __</t>
    </r>
    <r>
      <rPr>
        <u/>
        <sz val="14"/>
        <rFont val="Times New Roman"/>
        <family val="1"/>
        <charset val="204"/>
      </rPr>
      <t>Приказом министерства энергетики и тарифной политики Республики Мордовия от 26.10.2016 г №77</t>
    </r>
    <r>
      <rPr>
        <sz val="14"/>
        <rFont val="Times New Roman"/>
        <family val="1"/>
        <charset val="204"/>
      </rPr>
      <t>__</t>
    </r>
  </si>
  <si>
    <t xml:space="preserve">                                                                                                                                                             реквизиты решения органа исполнительной власти, утвердившего инвестиционную программу</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</si>
  <si>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</si>
  <si>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</si>
  <si>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</si>
  <si>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</si>
  <si>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</si>
  <si>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r>
      <rPr>
        <sz val="12"/>
        <rFont val="Times New Roman"/>
        <family val="1"/>
        <charset val="204"/>
      </rPr>
      <t xml:space="preserve">Фактический объем финансирования на 01.01.2016года 
</t>
    </r>
    <r>
      <rPr>
        <vertAlign val="superscript"/>
        <sz val="12"/>
        <rFont val="Times New Roman"/>
        <family val="1"/>
        <charset val="204"/>
      </rPr>
      <t>3)</t>
    </r>
    <r>
      <rPr>
        <sz val="12"/>
        <rFont val="Times New Roman"/>
        <family val="1"/>
        <charset val="204"/>
      </rPr>
      <t xml:space="preserve">, млн рублей 
(с НДС) </t>
    </r>
  </si>
  <si>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</si>
  <si>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</si>
  <si>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</si>
  <si>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2016года  в прогнозных ценах, млн рублей (с НДС)</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</si>
  <si>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</si>
  <si>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</si>
  <si>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 xml:space="preserve">Утвержденный план </t>
  </si>
  <si>
    <t xml:space="preserve">Факт 
</t>
  </si>
  <si>
    <r>
      <rPr>
        <sz val="12"/>
        <rFont val="Times New Roman"/>
        <family val="1"/>
        <charset val="204"/>
      </rPr>
      <t>Утвержденный план</t>
    </r>
    <r>
      <rPr>
        <vertAlign val="superscript"/>
        <sz val="12"/>
        <rFont val="Times New Roman"/>
        <family val="1"/>
        <charset val="204"/>
      </rPr>
      <t xml:space="preserve">2)  
</t>
    </r>
    <r>
      <rPr>
        <sz val="12"/>
        <rFont val="Times New Roman"/>
        <family val="1"/>
        <charset val="204"/>
      </rPr>
      <t xml:space="preserve">2017года </t>
    </r>
    <r>
      <rPr>
        <vertAlign val="superscript"/>
        <sz val="12"/>
        <rFont val="Times New Roman"/>
        <family val="1"/>
        <charset val="204"/>
      </rPr>
      <t>3)</t>
    </r>
  </si>
  <si>
    <r>
      <rPr>
        <sz val="12"/>
        <rFont val="Times New Roman"/>
        <family val="1"/>
        <charset val="204"/>
      </rPr>
      <t xml:space="preserve">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 xml:space="preserve">2017года </t>
    </r>
  </si>
  <si>
    <t>Итого за период реализации инвестиционной программы
(Утвержденный план)</t>
  </si>
  <si>
    <t>Итого за период реализации инвестиционной программы
(с учетом предложений по корректировке утвержденного плана)</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</si>
  <si>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</si>
  <si>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</si>
  <si>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</si>
  <si>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</si>
  <si>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</si>
  <si>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 xml:space="preserve">План 
на 01.01.2016года </t>
  </si>
  <si>
    <r>
      <rPr>
        <sz val="12"/>
        <rFont val="Times New Roman"/>
        <family val="1"/>
        <charset val="204"/>
      </rPr>
      <t>План 
на 01.01.2017года  4</t>
    </r>
    <r>
      <rPr>
        <vertAlign val="superscript"/>
        <sz val="12"/>
        <rFont val="Times New Roman"/>
        <family val="1"/>
        <charset val="204"/>
      </rPr>
      <t>)</t>
    </r>
  </si>
  <si>
    <t xml:space="preserve">Предложение по корректировке утвержденного плана на 01.01.2017года </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</si>
  <si>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</si>
  <si>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</si>
  <si>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</si>
  <si>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</si>
  <si>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</si>
  <si>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средств, полученных от оказания услуг, реализации товаров по регулируемым государством ценам (тарифам), в том числе</t>
  </si>
  <si>
    <t>амортизация</t>
  </si>
  <si>
    <t>инвестиционная сотсставляющая</t>
  </si>
  <si>
    <t>выпадающие до 15 кВт</t>
  </si>
  <si>
    <t>лизинговые платежи</t>
  </si>
  <si>
    <t>16.1</t>
  </si>
  <si>
    <t>16.2</t>
  </si>
  <si>
    <t>16.3</t>
  </si>
  <si>
    <t>16.4</t>
  </si>
  <si>
    <t>32.11</t>
  </si>
  <si>
    <t>32.12</t>
  </si>
  <si>
    <t>32.13</t>
  </si>
  <si>
    <t>32.14</t>
  </si>
  <si>
    <t>32.15</t>
  </si>
  <si>
    <t>32.16</t>
  </si>
  <si>
    <t>32.17</t>
  </si>
  <si>
    <t>32.18</t>
  </si>
  <si>
    <t>32.19</t>
  </si>
  <si>
    <t>32.20</t>
  </si>
  <si>
    <t>З</t>
  </si>
  <si>
    <t>1П,2С</t>
  </si>
  <si>
    <t>02.2017</t>
  </si>
  <si>
    <t>Договор технологического присоединения №32/16  от 17.03.2016 года, №41/16 от 11.04.2016 года</t>
  </si>
  <si>
    <t>Договор технологического присоединения №108/16 от 19.09.2016 года</t>
  </si>
  <si>
    <t>С</t>
  </si>
  <si>
    <t>07.2014</t>
  </si>
  <si>
    <t>Невыполнение подрядной организацией договорных обязательств по договору подряда на замену выключателя</t>
  </si>
  <si>
    <t>09.2016</t>
  </si>
  <si>
    <t>Невыполнение подрядной организацией договорных обязательств по договору подряда на замену аккумуляторных батарей и подзарядных устройств</t>
  </si>
  <si>
    <t xml:space="preserve">Н </t>
  </si>
  <si>
    <t>Замена отделителей и короткозамыкателей запланирована в полную реконструкцию ГПП «Висмут»</t>
  </si>
  <si>
    <t>Полный износ оборудования и корпуса ТП</t>
  </si>
  <si>
    <t>Н</t>
  </si>
  <si>
    <t>Выполнено проф. восстановление всех панелей защит</t>
  </si>
  <si>
    <t>Полный износ оборудования, неудовлетворительной состояние сетей</t>
  </si>
  <si>
    <t>Планировалось строительство линии кольцевания. В настоящий момент не требуется.</t>
  </si>
  <si>
    <t>Жалобы населения на низкий уровень напряжения.</t>
  </si>
  <si>
    <t>В настоящий момент изменена схема электроснабжения по указанным улицам. Уровень напряжения в норме. Строительство не требуется</t>
  </si>
  <si>
    <t>В соответствии с договором лизинга</t>
  </si>
  <si>
    <t>В настоящий момент в АО «Мордовская электросеть» отсутствует свой транспорт для обслуживания электрических сетей. Транспорт арендовался у Администрации г. Рузаевка. В настоящий момент передан по актам передачи.</t>
  </si>
  <si>
    <t>Прибор необходим для точного определения трассы кабельных линий</t>
  </si>
  <si>
    <t>Прибор для измерения  показателей качества электрической энергии  и электроэнергетических величин</t>
  </si>
  <si>
    <t>Прибор предназначен для контроля параметров изоляции высоковольтного оборудования.</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</si>
  <si>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</si>
  <si>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</si>
  <si>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</si>
  <si>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</si>
  <si>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rPr>
        <sz val="12"/>
        <rFont val="Times New Roman"/>
        <family val="1"/>
        <charset val="204"/>
      </rPr>
      <t xml:space="preserve">Фактический объем финансирования на 01.01.2016года 
</t>
    </r>
    <r>
      <rPr>
        <vertAlign val="superscript"/>
        <sz val="12"/>
        <rFont val="Times New Roman"/>
        <family val="1"/>
        <charset val="204"/>
      </rPr>
      <t>3)</t>
    </r>
    <r>
      <rPr>
        <sz val="12"/>
        <rFont val="Times New Roman"/>
        <family val="1"/>
        <charset val="204"/>
      </rPr>
      <t xml:space="preserve">, млн рублей 
(с НДС) Фактический объем финансирования на 01.01.2016года 
</t>
    </r>
    <r>
      <rPr>
        <vertAlign val="superscript"/>
        <sz val="12"/>
        <rFont val="Times New Roman"/>
        <family val="1"/>
        <charset val="204"/>
      </rPr>
      <t>3)</t>
    </r>
    <r>
      <rPr>
        <sz val="12"/>
        <rFont val="Times New Roman"/>
        <family val="1"/>
        <charset val="204"/>
      </rPr>
      <t xml:space="preserve">, млн рублей 
(с НДС) Фактический объем финансирования на 01.01.2016года 
</t>
    </r>
    <r>
      <rPr>
        <vertAlign val="superscript"/>
        <sz val="12"/>
        <rFont val="Times New Roman"/>
        <family val="1"/>
        <charset val="204"/>
      </rPr>
      <t>3)</t>
    </r>
    <r>
      <rPr>
        <sz val="12"/>
        <rFont val="Times New Roman"/>
        <family val="1"/>
        <charset val="204"/>
      </rPr>
      <t xml:space="preserve">, млн рублей 
(с НДС) Фактический объем финансирования на 01.01.2016года 
</t>
    </r>
    <r>
      <rPr>
        <vertAlign val="superscript"/>
        <sz val="12"/>
        <rFont val="Times New Roman"/>
        <family val="1"/>
        <charset val="204"/>
      </rPr>
      <t>3)</t>
    </r>
    <r>
      <rPr>
        <sz val="12"/>
        <rFont val="Times New Roman"/>
        <family val="1"/>
        <charset val="204"/>
      </rPr>
      <t xml:space="preserve">, млн рублей 
(с НДС) Фактический объем финансирования на 01.01.2016года 
</t>
    </r>
    <r>
      <rPr>
        <vertAlign val="superscript"/>
        <sz val="12"/>
        <rFont val="Times New Roman"/>
        <family val="1"/>
        <charset val="204"/>
      </rPr>
      <t>3)</t>
    </r>
    <r>
      <rPr>
        <sz val="12"/>
        <rFont val="Times New Roman"/>
        <family val="1"/>
        <charset val="204"/>
      </rPr>
      <t xml:space="preserve">, млн рублей 
(с НДС) Фактический объем финансирования на 01.01.2016года 
</t>
    </r>
    <r>
      <rPr>
        <vertAlign val="superscript"/>
        <sz val="12"/>
        <rFont val="Times New Roman"/>
        <family val="1"/>
        <charset val="204"/>
      </rPr>
      <t>3)</t>
    </r>
    <r>
      <rPr>
        <sz val="12"/>
        <rFont val="Times New Roman"/>
        <family val="1"/>
        <charset val="204"/>
      </rPr>
      <t xml:space="preserve">, млн рублей 
(с НДС) </t>
    </r>
  </si>
  <si>
    <t xml:space="preserve">Остаток финансирования капитальных вложений в прогнозных ценах соответствующих лет,  млн рублей 
(с НДС) Остаток финансирования капитальных вложений в прогнозных ценах соответствующих лет,  млн рублей 
(с НДС) Остаток финансирования капитальных вложений в прогнозных ценах соответствующих лет,  млн рублей 
(с НДС) Остаток финансирования капитальных вложений в прогнозных ценах соответствующих лет,  млн рублей 
(с НДС) Остаток финансирования капитальных вложений в прогнозных ценах соответствующих лет,  млн рублей 
(с НДС) Остаток финансирования капитальных вложений в прогнозных ценах соответствующих лет,  млн рублей 
(с НДС) </t>
  </si>
  <si>
    <t>Финансирование капитальных вложений 
2016года  в прогнозных ценах, млн рублей (с НДС)Финансирование капитальных вложений 
2016года  в прогнозных ценах, млн рублей (с НДС)Финансирование капитальных вложений 
2016года  в прогнозных ценах, млн рублей (с НДС)Финансирование капитальных вложений 
2016года  в прогнозных ценах, млн рублей (с НДС)Финансирование капитальных вложений 
2016года  в прогнозных ценах, млн рублей (с НДС)Финансирование капитальных вложений 
2016года  в прогнозных ценах, млн рублей (с НДС)</t>
  </si>
  <si>
    <t>Финансирование капитальных вложений в прогнозных ценах соответствующих лет, млн рублей (с НДС)</t>
  </si>
  <si>
    <t xml:space="preserve">Факт 
Факт 
Факт 
Факт 
Факт 
Факт 
</t>
  </si>
  <si>
    <r>
      <rPr>
        <sz val="12"/>
        <rFont val="Times New Roman"/>
        <family val="1"/>
        <charset val="204"/>
      </rPr>
      <t>Утвержденный план</t>
    </r>
    <r>
      <rPr>
        <vertAlign val="superscript"/>
        <sz val="12"/>
        <rFont val="Times New Roman"/>
        <family val="1"/>
        <charset val="204"/>
      </rPr>
      <t>2)</t>
    </r>
    <r>
      <rPr>
        <sz val="12"/>
        <rFont val="Times New Roman"/>
        <family val="1"/>
        <charset val="204"/>
      </rPr>
      <t xml:space="preserve"> 
2016года </t>
    </r>
    <r>
      <rPr>
        <vertAlign val="superscript"/>
        <sz val="12"/>
        <rFont val="Times New Roman"/>
        <family val="1"/>
        <charset val="204"/>
      </rPr>
      <t>3)Утвержденный план2)</t>
    </r>
    <r>
      <rPr>
        <sz val="12"/>
        <rFont val="Times New Roman"/>
        <family val="1"/>
        <charset val="204"/>
      </rPr>
      <t xml:space="preserve"> 
2016года </t>
    </r>
    <r>
      <rPr>
        <vertAlign val="superscript"/>
        <sz val="12"/>
        <rFont val="Times New Roman"/>
        <family val="1"/>
        <charset val="204"/>
      </rPr>
      <t>3)Утвержденный план2)</t>
    </r>
    <r>
      <rPr>
        <sz val="12"/>
        <rFont val="Times New Roman"/>
        <family val="1"/>
        <charset val="204"/>
      </rPr>
      <t xml:space="preserve"> 
2016года </t>
    </r>
    <r>
      <rPr>
        <vertAlign val="superscript"/>
        <sz val="12"/>
        <rFont val="Times New Roman"/>
        <family val="1"/>
        <charset val="204"/>
      </rPr>
      <t>3)Утвержденный план2)</t>
    </r>
    <r>
      <rPr>
        <sz val="12"/>
        <rFont val="Times New Roman"/>
        <family val="1"/>
        <charset val="204"/>
      </rPr>
      <t xml:space="preserve"> 
2016года </t>
    </r>
    <r>
      <rPr>
        <vertAlign val="superscript"/>
        <sz val="12"/>
        <rFont val="Times New Roman"/>
        <family val="1"/>
        <charset val="204"/>
      </rPr>
      <t>3)Утвержденный план2)</t>
    </r>
    <r>
      <rPr>
        <sz val="12"/>
        <rFont val="Times New Roman"/>
        <family val="1"/>
        <charset val="204"/>
      </rPr>
      <t xml:space="preserve"> 
2016года </t>
    </r>
    <r>
      <rPr>
        <vertAlign val="superscript"/>
        <sz val="12"/>
        <rFont val="Times New Roman"/>
        <family val="1"/>
        <charset val="204"/>
      </rPr>
      <t>3)Утвержденный план2)</t>
    </r>
    <r>
      <rPr>
        <sz val="12"/>
        <rFont val="Times New Roman"/>
        <family val="1"/>
        <charset val="204"/>
      </rPr>
      <t xml:space="preserve"> 
2016года </t>
    </r>
    <r>
      <rPr>
        <vertAlign val="superscript"/>
        <sz val="12"/>
        <rFont val="Times New Roman"/>
        <family val="1"/>
        <charset val="204"/>
      </rPr>
      <t>3)</t>
    </r>
  </si>
  <si>
    <r>
      <rPr>
        <sz val="12"/>
        <rFont val="Times New Roman"/>
        <family val="1"/>
        <charset val="204"/>
      </rPr>
      <t xml:space="preserve">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2016года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2016года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2016года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2016года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2016года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 xml:space="preserve">2016года </t>
    </r>
  </si>
  <si>
    <r>
      <rPr>
        <sz val="12"/>
        <rFont val="Times New Roman"/>
        <family val="1"/>
        <charset val="204"/>
      </rPr>
      <t>Утвержденный план</t>
    </r>
    <r>
      <rPr>
        <vertAlign val="superscript"/>
        <sz val="12"/>
        <rFont val="Times New Roman"/>
        <family val="1"/>
        <charset val="204"/>
      </rPr>
      <t xml:space="preserve">2)  
</t>
    </r>
    <r>
      <rPr>
        <sz val="12"/>
        <rFont val="Times New Roman"/>
        <family val="1"/>
        <charset val="204"/>
      </rPr>
      <t xml:space="preserve">2017года </t>
    </r>
    <r>
      <rPr>
        <vertAlign val="superscript"/>
        <sz val="12"/>
        <rFont val="Times New Roman"/>
        <family val="1"/>
        <charset val="204"/>
      </rPr>
      <t xml:space="preserve">3)Утвержденный план2)  
</t>
    </r>
    <r>
      <rPr>
        <sz val="12"/>
        <rFont val="Times New Roman"/>
        <family val="1"/>
        <charset val="204"/>
      </rPr>
      <t xml:space="preserve">2017года </t>
    </r>
    <r>
      <rPr>
        <vertAlign val="superscript"/>
        <sz val="12"/>
        <rFont val="Times New Roman"/>
        <family val="1"/>
        <charset val="204"/>
      </rPr>
      <t xml:space="preserve">3)Утвержденный план2)  
</t>
    </r>
    <r>
      <rPr>
        <sz val="12"/>
        <rFont val="Times New Roman"/>
        <family val="1"/>
        <charset val="204"/>
      </rPr>
      <t xml:space="preserve">2017года </t>
    </r>
    <r>
      <rPr>
        <vertAlign val="superscript"/>
        <sz val="12"/>
        <rFont val="Times New Roman"/>
        <family val="1"/>
        <charset val="204"/>
      </rPr>
      <t xml:space="preserve">3)Утвержденный план2)  
</t>
    </r>
    <r>
      <rPr>
        <sz val="12"/>
        <rFont val="Times New Roman"/>
        <family val="1"/>
        <charset val="204"/>
      </rPr>
      <t xml:space="preserve">2017года </t>
    </r>
    <r>
      <rPr>
        <vertAlign val="superscript"/>
        <sz val="12"/>
        <rFont val="Times New Roman"/>
        <family val="1"/>
        <charset val="204"/>
      </rPr>
      <t xml:space="preserve">3)Утвержденный план2)  
</t>
    </r>
    <r>
      <rPr>
        <sz val="12"/>
        <rFont val="Times New Roman"/>
        <family val="1"/>
        <charset val="204"/>
      </rPr>
      <t xml:space="preserve">2017года </t>
    </r>
    <r>
      <rPr>
        <vertAlign val="superscript"/>
        <sz val="12"/>
        <rFont val="Times New Roman"/>
        <family val="1"/>
        <charset val="204"/>
      </rPr>
      <t xml:space="preserve">3)Утвержденный план2)  
</t>
    </r>
    <r>
      <rPr>
        <sz val="12"/>
        <rFont val="Times New Roman"/>
        <family val="1"/>
        <charset val="204"/>
      </rPr>
      <t xml:space="preserve">2017года </t>
    </r>
    <r>
      <rPr>
        <vertAlign val="superscript"/>
        <sz val="12"/>
        <rFont val="Times New Roman"/>
        <family val="1"/>
        <charset val="204"/>
      </rPr>
      <t>3)</t>
    </r>
  </si>
  <si>
    <r>
      <rPr>
        <sz val="12"/>
        <rFont val="Times New Roman"/>
        <family val="1"/>
        <charset val="204"/>
      </rPr>
      <t xml:space="preserve">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2017года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2017года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2017года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2017года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2017года 
Предложение по корректировке утвержденного плана</t>
    </r>
    <r>
      <rPr>
        <vertAlign val="superscript"/>
        <sz val="12"/>
        <rFont val="Times New Roman"/>
        <family val="1"/>
        <charset val="204"/>
      </rPr>
      <t xml:space="preserve">1) 
</t>
    </r>
    <r>
      <rPr>
        <sz val="12"/>
        <rFont val="Times New Roman"/>
        <family val="1"/>
        <charset val="204"/>
      </rPr>
      <t xml:space="preserve">2017года </t>
    </r>
  </si>
  <si>
    <t>Итого за период реализации инвестиционной программы
(Утвержденный план)Итого за период реализации инвестиционной программы
(Утвержденный план)Итого за период реализации инвестиционной программы
(Утвержденный план)Итого за период реализации инвестиционной программы
(Утвержденный план)Итого за период реализации инвестиционной программы
(Утвержденный план)Итого за период реализации инвестиционной программы
(Утвержденный план)</t>
  </si>
  <si>
    <t>Итого за период реализации инвестиционной программы
(с учетом предложений по корректировке утвержденного плана)Итого за период реализации инвестиционной программы
(с учетом предложений по корректировке утвержденного плана)Итого за период реализации инвестиционной программы
(с учетом предложений по корректировке утвержденного плана)Итого за период реализации инвестиционной программы
(с учетом предложений по корректировке утвержденного плана)Итого за период реализации инвестиционной программы
(с учетом предложений по корректировке утвержденного плана)Итого за период реализации инвестиционной программы
(с учетом предложений по корректировке утвержденного плана)</t>
  </si>
  <si>
    <t>в базисном уровне цен, млн рублей 
(с НДС)в базисном уровне цен, млн рублей 
(с НДС)в базисном уровне цен, млн рублей 
(с НДС)в базисном уровне цен, млн рублей 
(с НДС)в базисном уровне цен, млн рублей 
(с НДС)в базисном уровне цен, млн рублей 
(с НДС)</t>
  </si>
  <si>
    <t xml:space="preserve">в прогнозных ценах соответствующих лет, млн рублей 
(с НДС) в прогнозных ценах соответствующих лет, млн рублей 
(с НДС) в прогнозных ценах соответствующих лет, млн рублей 
(с НДС) в прогнозных ценах соответствующих лет, млн рублей 
(с НДС) в прогнозных ценах соответствующих лет, млн рублей 
(с НДС) в прогнозных ценах соответствующих лет, млн рублей 
(с НДС) </t>
  </si>
  <si>
    <t xml:space="preserve">План 
на 01.01.2016года План 
на 01.01.2016года План 
на 01.01.2016года План 
на 01.01.2016года План 
на 01.01.2016года План 
на 01.01.2016года </t>
  </si>
  <si>
    <r>
      <rPr>
        <sz val="12"/>
        <rFont val="Times New Roman"/>
        <family val="1"/>
        <charset val="204"/>
      </rPr>
      <t>План 
на 01.01.2017года  4</t>
    </r>
    <r>
      <rPr>
        <vertAlign val="superscript"/>
        <sz val="12"/>
        <rFont val="Times New Roman"/>
        <family val="1"/>
        <charset val="204"/>
      </rPr>
      <t>)План 
на 01.01.2017года  4)План 
на 01.01.2017года  4)План 
на 01.01.2017года  4)План 
на 01.01.2017года  4)План 
на 01.01.2017года  4)</t>
    </r>
  </si>
  <si>
    <t>32.1</t>
  </si>
  <si>
    <t>32.2</t>
  </si>
  <si>
    <t>32.3</t>
  </si>
  <si>
    <t>32.4</t>
  </si>
  <si>
    <t>32.5</t>
  </si>
  <si>
    <t>32.6</t>
  </si>
  <si>
    <t>32.7</t>
  </si>
  <si>
    <t>32.8</t>
  </si>
  <si>
    <t>32.9</t>
  </si>
  <si>
    <t>32.10</t>
  </si>
  <si>
    <t>Замена выключателей МКП-110 - 5 шт</t>
  </si>
  <si>
    <t>Приобретение ЭТТЛ</t>
  </si>
  <si>
    <t>Приобретение в лизинг автотранспортных средств (Toyota Camry – 1 шт.;УАЗ Patriot – 1 шт.;УАЗ 3909 (Комби) грузопассажирская – 5 шт.; КАМАЗ манипулятор с роспуском; АП-18</t>
  </si>
  <si>
    <t>Закупка компьютеров и оргтехники</t>
  </si>
  <si>
    <t>Приложение  № 3</t>
  </si>
  <si>
    <t>Форма 3. План освоения капитальных вложений по инвестиционным проектам</t>
  </si>
  <si>
    <r>
      <rPr>
        <sz val="14"/>
        <color rgb="FF000000"/>
        <rFont val="Times New Roman"/>
        <family val="1"/>
        <charset val="204"/>
      </rPr>
      <t>Инвестиционная программа___</t>
    </r>
    <r>
      <rPr>
        <u/>
        <sz val="14"/>
        <color rgb="FF000000"/>
        <rFont val="Times New Roman"/>
        <family val="1"/>
        <charset val="204"/>
      </rPr>
      <t>Акционерное общество "Мордовская электросетевая компания"</t>
    </r>
    <r>
      <rPr>
        <sz val="14"/>
        <color rgb="FF000000"/>
        <rFont val="Times New Roman"/>
        <family val="1"/>
        <charset val="204"/>
      </rPr>
      <t>___</t>
    </r>
  </si>
  <si>
    <r>
      <rPr>
        <sz val="14"/>
        <rFont val="Times New Roman"/>
        <family val="1"/>
        <charset val="204"/>
      </rPr>
      <t>Утвержденные плановые значения показателей приведены в соответствии с  __</t>
    </r>
    <r>
      <rPr>
        <u/>
        <sz val="14"/>
        <rFont val="Times New Roman"/>
        <family val="1"/>
        <charset val="204"/>
      </rPr>
      <t>Утвержденные плановые значения показателей приведены в соответствии с  __Приказом министерства энергетики и тарифной политики Республики Мордовия от 26.10.2016 г №77</t>
    </r>
    <r>
      <rPr>
        <sz val="14"/>
        <rFont val="Times New Roman"/>
        <family val="1"/>
        <charset val="204"/>
      </rPr>
      <t>__</t>
    </r>
  </si>
  <si>
    <t xml:space="preserve">                                                                                                                                                              реквизиты решения органа исполнительной власти, утвердившего инвестиционную программу</t>
  </si>
  <si>
    <t xml:space="preserve">Текущая стадия реализации инвестиционного проекта  </t>
  </si>
  <si>
    <t>Год окончания реализации инвестиционного проекта</t>
  </si>
  <si>
    <r>
      <rPr>
        <sz val="12"/>
        <rFont val="Times New Roman"/>
        <family val="1"/>
        <charset val="204"/>
      </rP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</si>
  <si>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 xml:space="preserve">Фактический объем освоения капитальных вложений на 01.01.
2016г , млн рублей 
(без НДС) </t>
  </si>
  <si>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</si>
  <si>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</si>
  <si>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2016года  в прогнозных ценах соответствующих лет,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</si>
  <si>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</si>
  <si>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</si>
  <si>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План</t>
  </si>
  <si>
    <t>Предложение по корректировке утвержденного  плана</t>
  </si>
  <si>
    <t xml:space="preserve">План на 01.01.2016года </t>
  </si>
  <si>
    <t xml:space="preserve">План на
 01.01.2017года </t>
  </si>
  <si>
    <t xml:space="preserve">Предложение по корректировке утвержденного плана 
на 01.01.2017года </t>
  </si>
  <si>
    <t xml:space="preserve">2017 год </t>
  </si>
  <si>
    <t>Итого за период реализации инвестиционной программы
(предложение по корректировке утвержденного плана)</t>
  </si>
  <si>
    <t xml:space="preserve">План </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</si>
  <si>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</si>
  <si>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</si>
  <si>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</si>
  <si>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</si>
  <si>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</si>
  <si>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</si>
  <si>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</si>
  <si>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29.1</t>
  </si>
  <si>
    <t>29.2</t>
  </si>
  <si>
    <r>
      <rPr>
        <sz val="12"/>
        <rFont val="Times New Roman"/>
        <family val="1"/>
        <charset val="204"/>
      </rP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</si>
  <si>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 xml:space="preserve">2016 год </t>
  </si>
  <si>
    <t>технологическое присоединение новых потребителей</t>
  </si>
  <si>
    <t>несвоевременная поставка оборудования</t>
  </si>
  <si>
    <t>обновление автопарка</t>
  </si>
  <si>
    <t>определение мест повреждения кабеля</t>
  </si>
  <si>
    <t>замена устаревшей оргтехники</t>
  </si>
  <si>
    <t>Приложение  № 4</t>
  </si>
  <si>
    <t>Форма 4. План ввода основных средств</t>
  </si>
  <si>
    <r>
      <rPr>
        <sz val="12"/>
        <rFont val="Times New Roman"/>
        <family val="1"/>
        <charset val="204"/>
      </rPr>
      <t>Год раскрытия информации: __</t>
    </r>
    <r>
      <rPr>
        <u/>
        <sz val="12"/>
        <rFont val="Times New Roman"/>
        <family val="1"/>
        <charset val="204"/>
      </rPr>
      <t>2017</t>
    </r>
    <r>
      <rPr>
        <sz val="12"/>
        <rFont val="Times New Roman"/>
        <family val="1"/>
        <charset val="204"/>
      </rPr>
      <t>__ год</t>
    </r>
  </si>
  <si>
    <r>
      <rPr>
        <sz val="14"/>
        <rFont val="Times New Roman"/>
        <family val="1"/>
        <charset val="204"/>
      </rPr>
      <t xml:space="preserve">Утвержденные плановые значения показателей приведены в соответствии с  </t>
    </r>
    <r>
      <rPr>
        <u/>
        <sz val="14"/>
        <rFont val="Times New Roman"/>
        <family val="1"/>
        <charset val="204"/>
      </rPr>
      <t>__Приказом министерства энергетики и тарифной политики Республики Мордовия от 26.10.2016 г №77</t>
    </r>
    <r>
      <rPr>
        <sz val="14"/>
        <rFont val="Times New Roman"/>
        <family val="1"/>
        <charset val="204"/>
      </rPr>
      <t>__</t>
    </r>
  </si>
  <si>
    <t xml:space="preserve">                                                                                                                                           реквизиты решения органа исполнительной власти, утвердившего инвестиционную программу</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</si>
  <si>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</si>
  <si>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 в 2016году</t>
  </si>
  <si>
    <t>Принятие основных средств и нематериальных активов к бухгалтерскому учету</t>
  </si>
  <si>
    <t>Итого за период реализации инвестиционной программы</t>
  </si>
  <si>
    <t xml:space="preserve">Факт </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</si>
  <si>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</si>
  <si>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</si>
  <si>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</si>
  <si>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</si>
  <si>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</si>
  <si>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</si>
  <si>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</si>
  <si>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</si>
  <si>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</si>
  <si>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</si>
  <si>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</si>
  <si>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</si>
  <si>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</si>
  <si>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</si>
  <si>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</si>
  <si>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</si>
  <si>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</si>
  <si>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</si>
  <si>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</si>
  <si>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</si>
  <si>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</si>
  <si>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</si>
  <si>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</si>
  <si>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</si>
  <si>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</si>
  <si>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</si>
  <si>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</si>
  <si>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</si>
  <si>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</si>
  <si>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</si>
  <si>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</si>
  <si>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</si>
  <si>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</si>
  <si>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</si>
  <si>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</si>
  <si>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</si>
  <si>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</si>
  <si>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</si>
  <si>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</si>
  <si>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</si>
  <si>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</si>
  <si>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</si>
  <si>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</si>
  <si>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</si>
  <si>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</si>
  <si>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</si>
  <si>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</si>
  <si>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</si>
  <si>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</si>
  <si>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</si>
  <si>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</si>
  <si>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</si>
  <si>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</si>
  <si>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r>
      <rPr>
        <b/>
        <sz val="14"/>
        <color rgb="FF000000"/>
        <rFont val="Times New Roman"/>
        <family val="1"/>
        <charset val="204"/>
      </rPr>
      <t xml:space="preserve"> на год __</t>
    </r>
    <r>
      <rPr>
        <b/>
        <u/>
        <sz val="14"/>
        <color rgb="FF000000"/>
        <rFont val="Times New Roman"/>
        <family val="1"/>
        <charset val="204"/>
      </rPr>
      <t>2017</t>
    </r>
    <r>
      <rPr>
        <b/>
        <sz val="14"/>
        <color rgb="FF000000"/>
        <rFont val="Times New Roman"/>
        <family val="1"/>
        <charset val="204"/>
      </rPr>
      <t>_</t>
    </r>
  </si>
  <si>
    <r>
      <rPr>
        <sz val="12"/>
        <rFont val="Times New Roman"/>
        <family val="1"/>
        <charset val="204"/>
      </rPr>
      <t>Год раскрытия информации: __</t>
    </r>
    <r>
      <rPr>
        <u/>
        <sz val="12"/>
        <rFont val="Times New Roman"/>
        <family val="1"/>
        <charset val="204"/>
      </rPr>
      <t>2017</t>
    </r>
    <r>
      <rPr>
        <sz val="12"/>
        <rFont val="Times New Roman"/>
        <family val="1"/>
        <charset val="204"/>
      </rPr>
      <t>_ год</t>
    </r>
  </si>
  <si>
    <r>
      <rPr>
        <sz val="14"/>
        <rFont val="Times New Roman"/>
        <family val="1"/>
        <charset val="204"/>
      </rPr>
      <t xml:space="preserve">Утвержденные плановые значения показателей приведены в соответствии с  </t>
    </r>
    <r>
      <rPr>
        <u/>
        <sz val="14"/>
        <rFont val="Times New Roman"/>
        <family val="1"/>
        <charset val="204"/>
      </rPr>
      <t xml:space="preserve"> __Приказом министерства энергетики и тарифной политики Республики Мордовия от 26.10.2016 г №77</t>
    </r>
    <r>
      <rPr>
        <sz val="14"/>
        <rFont val="Times New Roman"/>
        <family val="1"/>
        <charset val="204"/>
      </rPr>
      <t>__</t>
    </r>
  </si>
  <si>
    <t xml:space="preserve">                                                                                                              реквизиты решения органа исполнительной власти, утвердившего инвестиционную программу</t>
  </si>
  <si>
    <t>Утвержденный план принятия основных средств и нематериальных активов к бухгалтерскому учету на 2017 год</t>
  </si>
  <si>
    <t>I кв.</t>
  </si>
  <si>
    <t>II кв.</t>
  </si>
  <si>
    <t>III кв.</t>
  </si>
  <si>
    <t>IV кв.</t>
  </si>
  <si>
    <t>Итого утвержденный план 
на 2017 год</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</si>
  <si>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</si>
  <si>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</si>
  <si>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</si>
  <si>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</si>
  <si>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</si>
  <si>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</si>
  <si>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</si>
  <si>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</si>
  <si>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</si>
  <si>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</si>
  <si>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</si>
  <si>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</si>
  <si>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</si>
  <si>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</si>
  <si>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</si>
  <si>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</si>
  <si>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</si>
  <si>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</si>
  <si>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</si>
  <si>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</si>
  <si>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</si>
  <si>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</si>
  <si>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</si>
  <si>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</si>
  <si>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</si>
  <si>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</si>
  <si>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</si>
  <si>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</si>
  <si>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</si>
  <si>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</si>
  <si>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</si>
  <si>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</si>
  <si>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</si>
  <si>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</si>
  <si>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Приобретение прибора "Кабеле искатель Атлет АГ-319 СКИН"</t>
  </si>
  <si>
    <t>Проектирование здания центра обслуживания клиентов</t>
  </si>
  <si>
    <t xml:space="preserve"> </t>
  </si>
  <si>
    <t>Предложение по корректировке утвержденного плана принятия основных средств и нематериальных активов к бухгалтерскому учету на 2017 год</t>
  </si>
  <si>
    <t>Итого предложение по корректировке утвержденного плана 
на 2017 год</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</si>
  <si>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</si>
  <si>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</si>
  <si>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r>
      <rPr>
        <sz val="14"/>
        <rFont val="Times New Roman"/>
        <family val="1"/>
        <charset val="204"/>
      </rPr>
      <t>Год раскрытия информации: __</t>
    </r>
    <r>
      <rPr>
        <u/>
        <sz val="14"/>
        <rFont val="Times New Roman"/>
        <family val="1"/>
        <charset val="204"/>
      </rPr>
      <t>2017</t>
    </r>
    <r>
      <rPr>
        <sz val="14"/>
        <rFont val="Times New Roman"/>
        <family val="1"/>
        <charset val="204"/>
      </rPr>
      <t>_ год</t>
    </r>
  </si>
  <si>
    <r>
      <rPr>
        <sz val="14"/>
        <rFont val="Times New Roman"/>
        <family val="1"/>
        <charset val="204"/>
      </rPr>
      <t xml:space="preserve">Утвержденные плановые значения показателей приведены в соответствии с </t>
    </r>
    <r>
      <rPr>
        <u/>
        <sz val="14"/>
        <rFont val="Times New Roman"/>
        <family val="1"/>
        <charset val="204"/>
      </rPr>
      <t xml:space="preserve"> </t>
    </r>
    <r>
      <rPr>
        <sz val="14"/>
        <rFont val="Times New Roman"/>
        <family val="1"/>
        <charset val="204"/>
      </rPr>
      <t>__</t>
    </r>
    <r>
      <rPr>
        <u/>
        <sz val="14"/>
        <rFont val="Times New Roman"/>
        <family val="1"/>
        <charset val="204"/>
      </rPr>
      <t>Приказом министерства энергетики и тарифной политики Республики Мордовия от 26.10.2016 г №77</t>
    </r>
    <r>
      <rPr>
        <sz val="14"/>
        <rFont val="Times New Roman"/>
        <family val="1"/>
        <charset val="204"/>
      </rPr>
      <t>___</t>
    </r>
  </si>
  <si>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2016году</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</si>
  <si>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</si>
  <si>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Квартал</t>
  </si>
  <si>
    <t>5.3.1</t>
  </si>
  <si>
    <t>5.3.2</t>
  </si>
  <si>
    <t>5.3.3</t>
  </si>
  <si>
    <t>5.3.4</t>
  </si>
  <si>
    <t>5.3.5</t>
  </si>
  <si>
    <t>5.3.6</t>
  </si>
  <si>
    <t>5.4.1</t>
  </si>
  <si>
    <t>5.4.2</t>
  </si>
  <si>
    <t>5.4.3</t>
  </si>
  <si>
    <t>5.4.4</t>
  </si>
  <si>
    <t>5.4.5</t>
  </si>
  <si>
    <t>5.4.6</t>
  </si>
  <si>
    <t>0</t>
  </si>
  <si>
    <t>3</t>
  </si>
  <si>
    <t>1</t>
  </si>
  <si>
    <t>2</t>
  </si>
  <si>
    <t>4</t>
  </si>
  <si>
    <t>Приложение  № 7</t>
  </si>
  <si>
    <t>Форма 7. Краткое описание инвестиционной программы. Ввод объектов инвестиционной деятельности (мощностей) в эксплуатацию</t>
  </si>
  <si>
    <r>
      <rPr>
        <sz val="12"/>
        <rFont val="Times New Roman"/>
        <family val="1"/>
        <charset val="204"/>
      </rPr>
      <t>Год раскрытия информации: __</t>
    </r>
    <r>
      <rPr>
        <u/>
        <sz val="12"/>
        <rFont val="Times New Roman"/>
        <family val="1"/>
        <charset val="204"/>
      </rPr>
      <t>2017</t>
    </r>
    <r>
      <rPr>
        <sz val="12"/>
        <rFont val="Times New Roman"/>
        <family val="1"/>
        <charset val="204"/>
      </rPr>
      <t>_год</t>
    </r>
  </si>
  <si>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</si>
  <si>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t>
  </si>
  <si>
    <t xml:space="preserve">Итого за период реализации инвестиционной программы </t>
  </si>
  <si>
    <t>Факт</t>
  </si>
  <si>
    <t>км ВЛ
 1-цепкм ВЛ
 1-цепкм ВЛ
 1-цепкм ВЛ
 1-цепкм ВЛ
 1-цепкм ВЛ
 1-цеп</t>
  </si>
  <si>
    <t>км ВЛ
 2-цепкм ВЛ
 2-цепкм ВЛ
 2-цепкм ВЛ
 2-цепкм ВЛ
 2-цепкм ВЛ
 2-цеп</t>
  </si>
  <si>
    <t>км КЛ</t>
  </si>
  <si>
    <t>5.1.1</t>
  </si>
  <si>
    <t>5.1.2</t>
  </si>
  <si>
    <t>5.1.3</t>
  </si>
  <si>
    <t>5.1.4</t>
  </si>
  <si>
    <t>5.1.5</t>
  </si>
  <si>
    <t>5.1.6</t>
  </si>
  <si>
    <t>5.1.7</t>
  </si>
  <si>
    <t>5.2.1</t>
  </si>
  <si>
    <t>5.2.2</t>
  </si>
  <si>
    <t>5.2.3</t>
  </si>
  <si>
    <t>5.2.4</t>
  </si>
  <si>
    <t>5.2.5</t>
  </si>
  <si>
    <t>5.2.6</t>
  </si>
  <si>
    <t>5.2.7</t>
  </si>
  <si>
    <t>6.3.1</t>
  </si>
  <si>
    <t>6.3.2</t>
  </si>
  <si>
    <t>6.3.3</t>
  </si>
  <si>
    <t>6.3.4</t>
  </si>
  <si>
    <t>6.3.5</t>
  </si>
  <si>
    <t>6.3.6</t>
  </si>
  <si>
    <t>6.3.7</t>
  </si>
  <si>
    <t>6.4.1</t>
  </si>
  <si>
    <t>6.4.2</t>
  </si>
  <si>
    <t>6.4.3</t>
  </si>
  <si>
    <t>6.4.4</t>
  </si>
  <si>
    <t>6.4.5</t>
  </si>
  <si>
    <t>6.4.6</t>
  </si>
  <si>
    <t>6.4.7</t>
  </si>
  <si>
    <t>Приложение  № 8</t>
  </si>
  <si>
    <t>Форма 8. Краткое описание инвестиционной программы. Вывод объектов инвестиционной деятельности (мощностей) из эксплуатации</t>
  </si>
  <si>
    <r>
      <rPr>
        <sz val="12"/>
        <color rgb="FF000000"/>
        <rFont val="Times New Roman"/>
        <family val="1"/>
        <charset val="204"/>
      </rPr>
      <t>Инвестиционная программа___</t>
    </r>
    <r>
      <rPr>
        <u/>
        <sz val="12"/>
        <color rgb="FF000000"/>
        <rFont val="Times New Roman"/>
        <family val="1"/>
        <charset val="204"/>
      </rPr>
      <t>Акционерное общество "Мордовская электросетевая компания"</t>
    </r>
    <r>
      <rPr>
        <sz val="12"/>
        <color rgb="FF000000"/>
        <rFont val="Times New Roman"/>
        <family val="1"/>
        <charset val="204"/>
      </rPr>
      <t>___</t>
    </r>
  </si>
  <si>
    <t>Наименование объекта, выводимого из эксплуатации</t>
  </si>
  <si>
    <t xml:space="preserve">Вывод объектов инвестиционной деятельности (мощностей) из эксплуатации в 2016 год </t>
  </si>
  <si>
    <t>Вывод объектов инвестиционной деятельности (мощностей) из эксплуатации</t>
  </si>
  <si>
    <t>Выключатели МКП-110 ГПП 110/10 кВ "ЛАЛ"</t>
  </si>
  <si>
    <t>Аккумуляторные батареи СК-18 ГПП 110/10 кВ "ЛАЛ"</t>
  </si>
  <si>
    <t>Подзарядные агрегаты ГПП 110/10 кВ "ЛАЛ"</t>
  </si>
  <si>
    <t xml:space="preserve">Отделители и короткозамыкатели 110 кВ </t>
  </si>
  <si>
    <t>КРУН-10</t>
  </si>
  <si>
    <t>ВЧ заградители</t>
  </si>
  <si>
    <t xml:space="preserve">Разрядники РВС-110 </t>
  </si>
  <si>
    <t xml:space="preserve">Разрядники РВД-10 </t>
  </si>
  <si>
    <t>ТП-3301</t>
  </si>
  <si>
    <t>Панели защит 1636 и 1643 с ВЧ передатчиками</t>
  </si>
  <si>
    <t xml:space="preserve">Панели защит силовых трансформаторов </t>
  </si>
  <si>
    <t xml:space="preserve">Панели защит диф. защиты шин 110 кВ </t>
  </si>
  <si>
    <t xml:space="preserve">Панели защит УРОВ-110 кВ </t>
  </si>
  <si>
    <t xml:space="preserve">Панели центральной сигнализации </t>
  </si>
  <si>
    <t xml:space="preserve">Панели защит обходного и секционного выключателя ОРУ-110 кВ </t>
  </si>
  <si>
    <t>Линия электропередачи напряжением 10 кВ от яч.№36 ЗРУ 10 кВ ПС 220/110/10 кВ "Рузаевка" до ТП-32 п.Химмаш</t>
  </si>
  <si>
    <t>Кабельные линий напряжением 10 кВ от ПС 220/110/10 кВ "Рузаевка" до опор фидера №19,30,17,32,20,26</t>
  </si>
  <si>
    <t>Кабельная линия напряжением 10 кВ от ТП-221 до ТП-203 по ул.Орджоникидзе</t>
  </si>
  <si>
    <t>Линии электропередачи 0,4 кВ от ТП-222 по пер. 2-му и 3-му Закирпичным</t>
  </si>
  <si>
    <t xml:space="preserve">Кабельные и воздушные линии напряжением 10 кВ фид. №8 и фид. №35 </t>
  </si>
  <si>
    <t>Приложение  № 9</t>
  </si>
  <si>
    <t>Форма 9. Краткое описание инвестиционной программы. Показатели энергетической эффективности</t>
  </si>
  <si>
    <r>
      <rPr>
        <sz val="12"/>
        <rFont val="Times New Roman"/>
        <family val="1"/>
        <charset val="204"/>
      </rPr>
      <t xml:space="preserve">Перечень показателей энергетической эффективности объектов приведен в соответствии с   </t>
    </r>
    <r>
      <rPr>
        <u/>
        <sz val="12"/>
        <rFont val="Times New Roman"/>
        <family val="1"/>
        <charset val="204"/>
      </rPr>
      <t>Приказом министерства энергетики и тарифной политики Республики Мордовия от 26.10.2016 г №77</t>
    </r>
    <r>
      <rPr>
        <sz val="12"/>
        <rFont val="Times New Roman"/>
        <family val="1"/>
        <charset val="204"/>
      </rPr>
      <t>__</t>
    </r>
  </si>
  <si>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</si>
  <si>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</si>
  <si>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</si>
  <si>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</si>
  <si>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Наименование показателя энергетической эффективности, единицы измерения</t>
  </si>
  <si>
    <t>Наименование вида объекта (оборудования, группы оборудования)</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</si>
  <si>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</si>
  <si>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</si>
  <si>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r>
      <rPr>
        <sz val="12"/>
        <rFont val="Times New Roman"/>
        <family val="1"/>
        <charset val="204"/>
      </rPr>
      <t>Год раскрытия информации: _</t>
    </r>
    <r>
      <rPr>
        <u/>
        <sz val="12"/>
        <rFont val="Times New Roman"/>
        <family val="1"/>
        <charset val="204"/>
      </rPr>
      <t>2017</t>
    </r>
    <r>
      <rPr>
        <sz val="12"/>
        <rFont val="Times New Roman"/>
        <family val="1"/>
        <charset val="204"/>
      </rPr>
      <t>_ год</t>
    </r>
  </si>
  <si>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</si>
  <si>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</si>
  <si>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</si>
  <si>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</si>
  <si>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</si>
  <si>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</si>
  <si>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</si>
  <si>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</si>
  <si>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</si>
  <si>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</si>
  <si>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</si>
  <si>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</si>
  <si>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</si>
  <si>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</si>
  <si>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</si>
  <si>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Республика Мордовия</t>
  </si>
  <si>
    <t>МО Рузаевка</t>
  </si>
  <si>
    <t>не требуется</t>
  </si>
  <si>
    <t>не относится</t>
  </si>
  <si>
    <t>+</t>
  </si>
  <si>
    <t>-</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</si>
  <si>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</si>
  <si>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</si>
  <si>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</si>
  <si>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</si>
  <si>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</si>
  <si>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</si>
  <si>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</si>
  <si>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</si>
  <si>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</si>
  <si>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</si>
  <si>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</si>
  <si>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</si>
  <si>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</si>
  <si>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</si>
  <si>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Схема и программа развития электроэнергетики субъекта Российской Федерации, утвержденные в год (X-1)</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</si>
  <si>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</si>
  <si>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</si>
  <si>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</si>
  <si>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</si>
  <si>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</si>
  <si>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</si>
  <si>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</si>
  <si>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</si>
  <si>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</si>
  <si>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</si>
  <si>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</si>
  <si>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</si>
  <si>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</si>
  <si>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</si>
  <si>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</si>
  <si>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</si>
  <si>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</si>
  <si>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</si>
  <si>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</si>
  <si>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</si>
  <si>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</si>
  <si>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</si>
  <si>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</si>
  <si>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</si>
  <si>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</si>
  <si>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До</t>
  </si>
  <si>
    <t>После</t>
  </si>
  <si>
    <t>1.1.1.1.3</t>
  </si>
  <si>
    <t>1.1.1.2.1</t>
  </si>
  <si>
    <t>1.1.1.2.2</t>
  </si>
  <si>
    <t>1.1.1.3.1</t>
  </si>
  <si>
    <t>1.1.1.3.2</t>
  </si>
  <si>
    <t>1.1.1.4</t>
  </si>
  <si>
    <t>1.1.1.4.1</t>
  </si>
  <si>
    <t>1.1.1.4.2</t>
  </si>
  <si>
    <t>Инвестиционные проекты в сферах производства электрической энергии, всего, в том числе</t>
  </si>
  <si>
    <t>Технологическое присоединение (подключение), всего, в том числе:</t>
  </si>
  <si>
    <t>Технологическое присоединение энергопринимающих устройств потребителей, объектов электросетевого хозяйства к распределительным устройствам объектов по производству электрической энергии, всего, в том числе:</t>
  </si>
  <si>
    <t>1.2.1.1.1</t>
  </si>
  <si>
    <t>1.2.1.2.</t>
  </si>
  <si>
    <t>Технологическое присоединение объектов по производству электрической энергии к электрическим сетям всего, в том числе: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</si>
  <si>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</si>
  <si>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r>
      <rPr>
        <sz val="12"/>
        <rFont val="Times New Roman"/>
        <family val="1"/>
        <charset val="204"/>
      </rPr>
      <t>Год раскрытия информации:  _</t>
    </r>
    <r>
      <rPr>
        <u/>
        <sz val="12"/>
        <rFont val="Times New Roman"/>
        <family val="1"/>
        <charset val="204"/>
      </rPr>
      <t>2017</t>
    </r>
    <r>
      <rPr>
        <sz val="12"/>
        <rFont val="Times New Roman"/>
        <family val="1"/>
        <charset val="204"/>
      </rPr>
      <t>_  год</t>
    </r>
  </si>
  <si>
    <r>
      <rPr>
        <sz val="12"/>
        <rFont val="Times New Roman"/>
        <family val="1"/>
        <charset val="204"/>
      </rPr>
      <t>Утвержденные плановые значения показателей приведены в соответствии с  __</t>
    </r>
    <r>
      <rPr>
        <u/>
        <sz val="12"/>
        <rFont val="Times New Roman"/>
        <family val="1"/>
        <charset val="204"/>
      </rPr>
      <t>Приказом министерства энергетики и тарифной политики Республики Мордовия от 26.10.2016 г №77</t>
    </r>
    <r>
      <rPr>
        <sz val="12"/>
        <rFont val="Times New Roman"/>
        <family val="1"/>
        <charset val="204"/>
      </rPr>
      <t>___</t>
    </r>
  </si>
  <si>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</si>
  <si>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</si>
  <si>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</si>
  <si>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</si>
  <si>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</si>
  <si>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</si>
  <si>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 xml:space="preserve"> 2016 год</t>
  </si>
  <si>
    <t xml:space="preserve">2013 год </t>
  </si>
  <si>
    <t xml:space="preserve">2014 год </t>
  </si>
  <si>
    <t xml:space="preserve">2015 год </t>
  </si>
  <si>
    <t xml:space="preserve">
Утвержденный план</t>
  </si>
  <si>
    <t xml:space="preserve">
Предложение по корректировке утвержденного плана </t>
  </si>
  <si>
    <r>
      <rPr>
        <sz val="12"/>
        <color rgb="FF000000"/>
        <rFont val="Times New Roman"/>
        <family val="1"/>
        <charset val="204"/>
      </rPr>
      <t>нд</t>
    </r>
    <r>
      <rPr>
        <vertAlign val="superscript"/>
        <sz val="12"/>
        <color rgb="FF000000"/>
        <rFont val="Times New Roman"/>
        <family val="1"/>
        <charset val="204"/>
      </rPr>
      <t>3)</t>
    </r>
  </si>
  <si>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</si>
  <si>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</si>
  <si>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r>
      <rPr>
        <sz val="12"/>
        <color rgb="FF000000"/>
        <rFont val="Times New Roman"/>
        <family val="1"/>
        <charset val="204"/>
      </rPr>
      <t>шт.</t>
    </r>
    <r>
      <rPr>
        <vertAlign val="superscript"/>
        <sz val="12"/>
        <color rgb="FF000000"/>
        <rFont val="Times New Roman"/>
        <family val="1"/>
        <charset val="204"/>
      </rPr>
      <t>1)шт.1)шт.1)шт.1)шт.1)шт.1)шт.1)шт.1)шт.1)</t>
    </r>
  </si>
  <si>
    <r>
      <rPr>
        <sz val="12"/>
        <color rgb="FF000000"/>
        <rFont val="Times New Roman"/>
        <family val="1"/>
        <charset val="204"/>
      </rPr>
      <t>МВт</t>
    </r>
    <r>
      <rPr>
        <vertAlign val="superscript"/>
        <sz val="12"/>
        <color rgb="FF000000"/>
        <rFont val="Times New Roman"/>
        <family val="1"/>
        <charset val="204"/>
      </rPr>
      <t>2)МВт2)МВт2)МВт2)МВт2)МВт2)МВт2)МВт2)МВт2)</t>
    </r>
  </si>
  <si>
    <t xml:space="preserve">          в том числе не предусматривающие выполнение работ со стороны сетевой организации</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</si>
  <si>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</si>
  <si>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</si>
  <si>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</si>
  <si>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</si>
  <si>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1.1.2.3</t>
  </si>
  <si>
    <r>
      <rPr>
        <sz val="12"/>
        <color rgb="FF000000"/>
        <rFont val="Times New Roman"/>
        <family val="1"/>
        <charset val="204"/>
      </rPr>
      <t>шт.</t>
    </r>
    <r>
      <rPr>
        <vertAlign val="superscript"/>
        <sz val="12"/>
        <color rgb="FF000000"/>
        <rFont val="Times New Roman"/>
        <family val="1"/>
        <charset val="204"/>
      </rPr>
      <t>1)шт.1)шт.1)шт.1)шт.1)шт.1)шт.1)шт.1)</t>
    </r>
  </si>
  <si>
    <r>
      <rPr>
        <sz val="12"/>
        <color rgb="FF000000"/>
        <rFont val="Times New Roman"/>
        <family val="1"/>
        <charset val="204"/>
      </rPr>
      <t>МВт</t>
    </r>
    <r>
      <rPr>
        <vertAlign val="superscript"/>
        <sz val="12"/>
        <color rgb="FF000000"/>
        <rFont val="Times New Roman"/>
        <family val="1"/>
        <charset val="204"/>
      </rPr>
      <t>2)МВт2)МВт2)МВт2)МВт2)МВт2)МВт2)МВт2)</t>
    </r>
  </si>
  <si>
    <t>1.1.2.4</t>
  </si>
  <si>
    <t>Исполнено обязательств по договорам об осуществлении технологического присоединения к электрическим сетям за планируемый (истекший) год</t>
  </si>
  <si>
    <t>1.1.3.3</t>
  </si>
  <si>
    <t>1.1.3.4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</si>
  <si>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</si>
  <si>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НДСмлн рублей
без НДСмлн рублей
без НДСмлн рублей
без НДСмлн рублей
без НДСмлн рублей
без НДСмлн рублей
без НДСмлн рублей
без НДС</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</si>
  <si>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</si>
  <si>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</si>
  <si>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млн рублей
без НДСмлн рублей
без НДСмлн рублей
без НДСмлн рублей
без НДСмлн рублей
без НДСмлн рублей
без НДСмлн рублей
без НДС</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</si>
  <si>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</si>
  <si>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</si>
  <si>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</si>
  <si>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</si>
  <si>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</si>
  <si>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</si>
  <si>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</si>
  <si>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</si>
  <si>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rPr>
        <sz val="12"/>
        <color rgb="FF000000"/>
        <rFont val="Times New Roman"/>
        <family val="1"/>
        <charset val="204"/>
      </rPr>
      <t>Другое</t>
    </r>
    <r>
      <rPr>
        <vertAlign val="superscript"/>
        <sz val="12"/>
        <color rgb="FF000000"/>
        <rFont val="Times New Roman"/>
        <family val="1"/>
        <charset val="204"/>
      </rPr>
      <t>5)Другое5)Другое5)Другое5)Другое5)Другое5)Другое5)</t>
    </r>
  </si>
  <si>
    <t>1.1.5.1</t>
  </si>
  <si>
    <t>1.1.5.2</t>
  </si>
  <si>
    <t>1.1.5.3</t>
  </si>
  <si>
    <r>
      <rPr>
        <sz val="12"/>
        <color rgb="FF000000"/>
        <rFont val="Times New Roman"/>
        <family val="1"/>
        <charset val="204"/>
      </rPr>
      <t>Другое</t>
    </r>
    <r>
      <rPr>
        <vertAlign val="superscript"/>
        <sz val="12"/>
        <color rgb="FF000000"/>
        <rFont val="Times New Roman"/>
        <family val="1"/>
        <charset val="204"/>
      </rPr>
      <t>5)Другое5)Другое5)Другое5)Другое5)Другое5)</t>
    </r>
  </si>
  <si>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</si>
  <si>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</si>
  <si>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</si>
  <si>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</si>
  <si>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</si>
  <si>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r>
      <rPr>
        <sz val="12"/>
        <color rgb="FF000000"/>
        <rFont val="Times New Roman"/>
        <family val="1"/>
        <charset val="204"/>
      </rPr>
      <t>Другое</t>
    </r>
    <r>
      <rPr>
        <vertAlign val="superscript"/>
        <sz val="12"/>
        <color rgb="FF000000"/>
        <rFont val="Times New Roman"/>
        <family val="1"/>
        <charset val="204"/>
      </rPr>
      <t>5)Другое5)Другое5)Другое5)Другое5)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</si>
  <si>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</si>
  <si>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r>
      <rPr>
        <sz val="12"/>
        <color rgb="FF000000"/>
        <rFont val="Times New Roman"/>
        <family val="1"/>
        <charset val="204"/>
      </rPr>
      <t>шт.</t>
    </r>
    <r>
      <rPr>
        <vertAlign val="superscript"/>
        <sz val="12"/>
        <color rgb="FF000000"/>
        <rFont val="Times New Roman"/>
        <family val="1"/>
        <charset val="204"/>
      </rPr>
      <t>1)шт.1)шт.1)шт.1)шт.1)</t>
    </r>
  </si>
  <si>
    <r>
      <rPr>
        <sz val="12"/>
        <color rgb="FF000000"/>
        <rFont val="Times New Roman"/>
        <family val="1"/>
        <charset val="204"/>
      </rPr>
      <t>МВт</t>
    </r>
    <r>
      <rPr>
        <vertAlign val="superscript"/>
        <sz val="12"/>
        <color rgb="FF000000"/>
        <rFont val="Times New Roman"/>
        <family val="1"/>
        <charset val="204"/>
      </rPr>
      <t>2)МВт2)МВт2)МВт2)МВт2)</t>
    </r>
  </si>
  <si>
    <t>1.2.1.3</t>
  </si>
  <si>
    <t>1.2.1.4</t>
  </si>
  <si>
    <r>
      <rPr>
        <sz val="12"/>
        <color rgb="FF000000"/>
        <rFont val="Times New Roman"/>
        <family val="1"/>
        <charset val="204"/>
      </rPr>
      <t>шт.</t>
    </r>
    <r>
      <rPr>
        <vertAlign val="superscript"/>
        <sz val="12"/>
        <color rgb="FF000000"/>
        <rFont val="Times New Roman"/>
        <family val="1"/>
        <charset val="204"/>
      </rPr>
      <t>1)шт.1)шт.1)шт.1)</t>
    </r>
  </si>
  <si>
    <r>
      <rPr>
        <sz val="12"/>
        <color rgb="FF000000"/>
        <rFont val="Times New Roman"/>
        <family val="1"/>
        <charset val="204"/>
      </rPr>
      <t>МВт</t>
    </r>
    <r>
      <rPr>
        <vertAlign val="superscript"/>
        <sz val="12"/>
        <color rgb="FF000000"/>
        <rFont val="Times New Roman"/>
        <family val="1"/>
        <charset val="204"/>
      </rPr>
      <t>2)МВт2)МВт2)МВт2)</t>
    </r>
  </si>
  <si>
    <t>1.2.2.3</t>
  </si>
  <si>
    <t>1.2.2.4</t>
  </si>
  <si>
    <r>
      <rPr>
        <sz val="12"/>
        <color rgb="FF000000"/>
        <rFont val="Times New Roman"/>
        <family val="1"/>
        <charset val="204"/>
      </rPr>
      <t>шт.</t>
    </r>
    <r>
      <rPr>
        <vertAlign val="superscript"/>
        <sz val="12"/>
        <color rgb="FF000000"/>
        <rFont val="Times New Roman"/>
        <family val="1"/>
        <charset val="204"/>
      </rPr>
      <t>1)шт.1)шт.1)</t>
    </r>
  </si>
  <si>
    <r>
      <rPr>
        <sz val="12"/>
        <color rgb="FF000000"/>
        <rFont val="Times New Roman"/>
        <family val="1"/>
        <charset val="204"/>
      </rPr>
      <t>МВт</t>
    </r>
    <r>
      <rPr>
        <vertAlign val="superscript"/>
        <sz val="12"/>
        <color rgb="FF000000"/>
        <rFont val="Times New Roman"/>
        <family val="1"/>
        <charset val="204"/>
      </rPr>
      <t>2)МВт2)МВт2)</t>
    </r>
  </si>
  <si>
    <t>млн рублей
без НДСмлн рублей
без НДСмлн рублей
без НДС</t>
  </si>
  <si>
    <t>1.2.4.3</t>
  </si>
  <si>
    <t>1.2.4.4</t>
  </si>
  <si>
    <t>1.2.5</t>
  </si>
  <si>
    <r>
      <rPr>
        <sz val="12"/>
        <color rgb="FF000000"/>
        <rFont val="Times New Roman"/>
        <family val="1"/>
        <charset val="204"/>
      </rPr>
      <t>Другое</t>
    </r>
    <r>
      <rPr>
        <vertAlign val="superscript"/>
        <sz val="12"/>
        <color rgb="FF000000"/>
        <rFont val="Times New Roman"/>
        <family val="1"/>
        <charset val="204"/>
      </rPr>
      <t>5)Другое5)Другое5)</t>
    </r>
  </si>
  <si>
    <t>1.2.5.1</t>
  </si>
  <si>
    <t>1.2.5.2</t>
  </si>
  <si>
    <r>
      <rPr>
        <sz val="12"/>
        <color rgb="FF000000"/>
        <rFont val="Times New Roman"/>
        <family val="1"/>
        <charset val="204"/>
      </rPr>
      <t>Другое</t>
    </r>
    <r>
      <rPr>
        <vertAlign val="superscript"/>
        <sz val="12"/>
        <color rgb="FF000000"/>
        <rFont val="Times New Roman"/>
        <family val="1"/>
        <charset val="204"/>
      </rPr>
      <t>5)Другое5)</t>
    </r>
  </si>
  <si>
    <t>1.2.5.3</t>
  </si>
  <si>
    <t>1.2.6</t>
  </si>
  <si>
    <t>1.2.6.1</t>
  </si>
  <si>
    <t>1.2.6.2</t>
  </si>
  <si>
    <r>
      <rPr>
        <sz val="12"/>
        <color rgb="FF000000"/>
        <rFont val="Times New Roman"/>
        <family val="1"/>
        <charset val="204"/>
      </rPr>
      <t>Другое</t>
    </r>
    <r>
      <rPr>
        <vertAlign val="superscript"/>
        <sz val="12"/>
        <color rgb="FF000000"/>
        <rFont val="Times New Roman"/>
        <family val="1"/>
        <charset val="204"/>
      </rPr>
      <t>5)</t>
    </r>
  </si>
  <si>
    <t>1.2.6.3</t>
  </si>
  <si>
    <r>
      <rPr>
        <vertAlign val="superscript"/>
        <sz val="11"/>
        <color rgb="FF000000"/>
        <rFont val="Times New Roman"/>
        <family val="1"/>
        <charset val="204"/>
      </rPr>
      <t xml:space="preserve">1) </t>
    </r>
    <r>
      <rPr>
        <sz val="11"/>
        <color rgb="FF000000"/>
        <rFont val="Times New Roman"/>
        <family val="1"/>
        <charset val="204"/>
      </rPr>
      <t>шт. договоров об осуществлении технологического присоединения к электрическим сетям</t>
    </r>
  </si>
  <si>
    <r>
      <rPr>
        <vertAlign val="superscript"/>
        <sz val="11"/>
        <color rgb="FF000000"/>
        <rFont val="Times New Roman"/>
        <family val="1"/>
        <charset val="204"/>
      </rPr>
      <t xml:space="preserve">2) </t>
    </r>
    <r>
      <rPr>
        <sz val="11"/>
        <color rgb="FF000000"/>
        <rFont val="Times New Roman"/>
        <family val="1"/>
        <charset val="204"/>
      </rPr>
      <t xml:space="preserve">МВт максимальной мощности энергопринимающих устройств потребителей  </t>
    </r>
  </si>
  <si>
    <r>
      <rPr>
        <vertAlign val="superscript"/>
        <sz val="11"/>
        <color rgb="FF000000"/>
        <rFont val="Times New Roman"/>
        <family val="1"/>
        <charset val="204"/>
      </rPr>
      <t xml:space="preserve">3) </t>
    </r>
    <r>
      <rPr>
        <sz val="11"/>
        <color rgb="FF000000"/>
        <rFont val="Times New Roman"/>
        <family val="1"/>
        <charset val="204"/>
      </rPr>
      <t>Ячейки, в которых указано слово "нд", заполнению не подлежат</t>
    </r>
  </si>
  <si>
    <r>
      <rPr>
        <vertAlign val="superscript"/>
        <sz val="11"/>
        <color rgb="FF000000"/>
        <rFont val="Times New Roman"/>
        <family val="1"/>
        <charset val="204"/>
      </rPr>
      <t>4)</t>
    </r>
    <r>
      <rPr>
        <sz val="11"/>
        <color rgb="FF000000"/>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</si>
  <si>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rPr>
        <vertAlign val="superscript"/>
        <sz val="11"/>
        <color rgb="FF000000"/>
        <rFont val="Times New Roman"/>
        <family val="1"/>
        <charset val="204"/>
      </rPr>
      <t>5)</t>
    </r>
    <r>
      <rPr>
        <sz val="11"/>
        <color rgb="FF000000"/>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</si>
  <si>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</si>
  <si>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</si>
  <si>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rPr>
        <sz val="12"/>
        <color rgb="FF000000"/>
        <rFont val="Times New Roman"/>
        <family val="1"/>
        <charset val="204"/>
      </rPr>
      <t>Среднее за 3 года значение фактических показателей мощности, протяженности, кВт (км)</t>
    </r>
    <r>
      <rPr>
        <vertAlign val="superscript"/>
        <sz val="12"/>
        <color rgb="FF000000"/>
        <rFont val="Times New Roman"/>
        <family val="1"/>
        <charset val="204"/>
      </rPr>
      <t>1)</t>
    </r>
  </si>
  <si>
    <t>Значения стандартизированных ставок за 2016 год , тыс. рублей</t>
  </si>
  <si>
    <t>Индекс сметной стоимости</t>
  </si>
  <si>
    <r>
      <rPr>
        <sz val="12"/>
        <color rgb="FF000000"/>
        <rFont val="Times New Roman"/>
        <family val="1"/>
        <charset val="204"/>
      </rPr>
      <t xml:space="preserve">Плановые значения стоимости на 2017год </t>
    </r>
    <r>
      <rPr>
        <vertAlign val="superscript"/>
        <sz val="12"/>
        <color rgb="FF000000"/>
        <rFont val="Times New Roman"/>
        <family val="1"/>
        <charset val="204"/>
      </rPr>
      <t>6)</t>
    </r>
    <r>
      <rPr>
        <sz val="12"/>
        <color rgb="FF000000"/>
        <rFont val="Times New Roman"/>
        <family val="1"/>
        <charset val="204"/>
      </rPr>
      <t>, 
тыс. рублей</t>
    </r>
    <r>
      <rPr>
        <vertAlign val="superscript"/>
        <sz val="12"/>
        <color rgb="FF000000"/>
        <rFont val="Times New Roman"/>
        <family val="1"/>
        <charset val="204"/>
      </rPr>
      <t>2)</t>
    </r>
  </si>
  <si>
    <r>
      <rPr>
        <sz val="12"/>
        <color rgb="FF000000"/>
        <rFont val="Times New Roman"/>
        <family val="1"/>
        <charset val="204"/>
      </rPr>
      <t xml:space="preserve">2014 год </t>
    </r>
    <r>
      <rPr>
        <vertAlign val="superscript"/>
        <sz val="12"/>
        <color rgb="FF000000"/>
        <rFont val="Times New Roman"/>
        <family val="1"/>
        <charset val="204"/>
      </rPr>
      <t>6)</t>
    </r>
  </si>
  <si>
    <r>
      <rPr>
        <sz val="12"/>
        <color rgb="FF000000"/>
        <rFont val="Times New Roman"/>
        <family val="1"/>
        <charset val="204"/>
      </rPr>
      <t xml:space="preserve">2015 год </t>
    </r>
    <r>
      <rPr>
        <vertAlign val="superscript"/>
        <sz val="12"/>
        <color rgb="FF000000"/>
        <rFont val="Times New Roman"/>
        <family val="1"/>
        <charset val="204"/>
      </rPr>
      <t>6)</t>
    </r>
  </si>
  <si>
    <r>
      <rPr>
        <sz val="12"/>
        <color rgb="FF000000"/>
        <rFont val="Times New Roman"/>
        <family val="1"/>
        <charset val="204"/>
      </rPr>
      <t xml:space="preserve">2016 год </t>
    </r>
    <r>
      <rPr>
        <vertAlign val="superscript"/>
        <sz val="12"/>
        <color rgb="FF000000"/>
        <rFont val="Times New Roman"/>
        <family val="1"/>
        <charset val="204"/>
      </rPr>
      <t>6)</t>
    </r>
  </si>
  <si>
    <r>
      <rPr>
        <sz val="12"/>
        <color rgb="FF000000"/>
        <rFont val="Times New Roman"/>
        <family val="1"/>
        <charset val="204"/>
      </rP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rgb="FF000000"/>
        <rFont val="Times New Roman"/>
        <family val="1"/>
        <charset val="204"/>
      </rPr>
      <t>4)</t>
    </r>
    <r>
      <rPr>
        <sz val="12"/>
        <color rgb="FF000000"/>
        <rFont val="Times New Roman"/>
        <family val="1"/>
        <charset val="204"/>
      </rPr>
      <t xml:space="preserve"> [п.1.1.1+п.1.1.2+п.1.1.3+
п.1.1.4+п.1.1.5]:</t>
    </r>
  </si>
  <si>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</si>
  <si>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</si>
  <si>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</si>
  <si>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С4</t>
  </si>
  <si>
    <t>ст.6*ст.7*ст.8/1000</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</si>
  <si>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</si>
  <si>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</si>
  <si>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rPr>
        <sz val="12"/>
        <color rgb="FF000000"/>
        <rFont val="Times New Roman"/>
        <family val="1"/>
        <charset val="204"/>
      </rP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rgb="FF000000"/>
        <rFont val="Times New Roman"/>
        <family val="1"/>
        <charset val="204"/>
      </rPr>
      <t>5)</t>
    </r>
    <r>
      <rPr>
        <sz val="12"/>
        <color rgb="FF000000"/>
        <rFont val="Times New Roman"/>
        <family val="1"/>
        <charset val="204"/>
      </rPr>
      <t xml:space="preserve"> [п.1.2.1+п.1.2.2+п.1.2.3+
п.1.2.4+п.1.2.5]</t>
    </r>
  </si>
  <si>
    <t>С2</t>
  </si>
  <si>
    <t>С3</t>
  </si>
  <si>
    <r>
      <rPr>
        <vertAlign val="superscript"/>
        <sz val="11"/>
        <color rgb="FF000000"/>
        <rFont val="Times New Roman"/>
        <family val="1"/>
        <charset val="204"/>
      </rPr>
      <t xml:space="preserve">1) </t>
    </r>
    <r>
      <rPr>
        <sz val="11"/>
        <color rgb="FF000000"/>
        <rFont val="Times New Roman"/>
        <family val="1"/>
        <charset val="204"/>
      </rPr>
      <t>Определяется как (столбец (ст.)3+ст.4+ст.5)/3</t>
    </r>
  </si>
  <si>
    <r>
      <rPr>
        <vertAlign val="superscript"/>
        <sz val="11"/>
        <color rgb="FF000000"/>
        <rFont val="Times New Roman"/>
        <family val="1"/>
        <charset val="204"/>
      </rPr>
      <t xml:space="preserve">2) </t>
    </r>
    <r>
      <rPr>
        <sz val="11"/>
        <color rgb="FF000000"/>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</si>
  <si>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rgb="FF000000"/>
        <rFont val="Times New Roman"/>
        <family val="1"/>
        <charset val="204"/>
      </rPr>
      <t xml:space="preserve">4) </t>
    </r>
    <r>
      <rPr>
        <sz val="11"/>
        <color rgb="FF000000"/>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</si>
  <si>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rgb="FF000000"/>
        <rFont val="Times New Roman"/>
        <family val="1"/>
        <charset val="204"/>
      </rPr>
      <t xml:space="preserve">5) </t>
    </r>
    <r>
      <rPr>
        <sz val="11"/>
        <color rgb="FF000000"/>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</si>
  <si>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rgb="FF000000"/>
        <rFont val="Times New Roman"/>
        <family val="1"/>
        <charset val="204"/>
      </rPr>
      <t>6)</t>
    </r>
    <r>
      <rPr>
        <sz val="11"/>
        <color rgb="FF000000"/>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</si>
  <si>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rgb="FF000000"/>
        <rFont val="Times New Roman"/>
        <family val="1"/>
        <charset val="204"/>
      </rPr>
      <t>7)</t>
    </r>
    <r>
      <rPr>
        <sz val="11"/>
        <color rgb="FF000000"/>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</si>
  <si>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Значения стандартизированных ставок за 2015 год , тыс. рублей</t>
  </si>
  <si>
    <r>
      <rPr>
        <sz val="12"/>
        <color rgb="FF000000"/>
        <rFont val="Times New Roman"/>
        <family val="1"/>
        <charset val="204"/>
      </rPr>
      <t xml:space="preserve">Плановые значения стоимости на 2016 год </t>
    </r>
    <r>
      <rPr>
        <vertAlign val="superscript"/>
        <sz val="12"/>
        <color rgb="FF000000"/>
        <rFont val="Times New Roman"/>
        <family val="1"/>
        <charset val="204"/>
      </rPr>
      <t>6)</t>
    </r>
    <r>
      <rPr>
        <sz val="12"/>
        <color rgb="FF000000"/>
        <rFont val="Times New Roman"/>
        <family val="1"/>
        <charset val="204"/>
      </rPr>
      <t>, 
тыс. рублей</t>
    </r>
    <r>
      <rPr>
        <vertAlign val="superscript"/>
        <sz val="12"/>
        <color rgb="FF000000"/>
        <rFont val="Times New Roman"/>
        <family val="1"/>
        <charset val="204"/>
      </rPr>
      <t>2)</t>
    </r>
  </si>
  <si>
    <r>
      <rPr>
        <sz val="12"/>
        <color rgb="FF000000"/>
        <rFont val="Times New Roman"/>
        <family val="1"/>
        <charset val="204"/>
      </rPr>
      <t xml:space="preserve">2013 год </t>
    </r>
    <r>
      <rPr>
        <vertAlign val="superscript"/>
        <sz val="12"/>
        <color rgb="FF000000"/>
        <rFont val="Times New Roman"/>
        <family val="1"/>
        <charset val="204"/>
      </rPr>
      <t>6)</t>
    </r>
  </si>
  <si>
    <t>Приложение  № 12</t>
  </si>
  <si>
    <t>Форма 12. Краткое описание инвестиционной программы. Обоснование необходимости реализации инвестиционных проектов</t>
  </si>
  <si>
    <t>Идентифика-
тор инвестицион-ного проекта</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</si>
  <si>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</si>
  <si>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</si>
  <si>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</si>
  <si>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</si>
  <si>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</si>
  <si>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</si>
  <si>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</si>
  <si>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</si>
  <si>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</si>
  <si>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</si>
  <si>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</si>
  <si>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</si>
  <si>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</si>
  <si>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</si>
  <si>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</si>
  <si>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</si>
  <si>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</si>
  <si>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</si>
  <si>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</si>
  <si>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</si>
  <si>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</si>
  <si>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</si>
  <si>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</si>
  <si>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</si>
  <si>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</si>
  <si>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</si>
  <si>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МЭК_2017_4</t>
  </si>
  <si>
    <t>предписаний не было</t>
  </si>
  <si>
    <t>ГПП 110/10 кВ "ЛАЛ"</t>
  </si>
  <si>
    <t xml:space="preserve"> Замена масляного выключателя на элегазовый </t>
  </si>
  <si>
    <t xml:space="preserve">Замена аккумуляторных батарей СК-18 </t>
  </si>
  <si>
    <t>Замена подзарядных агрегатов</t>
  </si>
  <si>
    <t>ГПП 110/10 кВ "Висмут"</t>
  </si>
  <si>
    <t>Замена отделителей и короткозамыкателей</t>
  </si>
  <si>
    <t>Замена ВЧ заградителей</t>
  </si>
  <si>
    <t xml:space="preserve">Замена разрядников РВС-110 </t>
  </si>
  <si>
    <t xml:space="preserve">Замена разрядников РВД-10 </t>
  </si>
  <si>
    <t>ТП 10/0.4 кВ №3301</t>
  </si>
  <si>
    <t>Замена ТП на ТП мощностью 0.25 МВА</t>
  </si>
  <si>
    <t xml:space="preserve">Замена панелей защит 1636 и 1643 </t>
  </si>
  <si>
    <t xml:space="preserve">Замена панелей защит силовых трансформаторов </t>
  </si>
  <si>
    <t>Замена панелей защит диф. защиты шин 110 кВ</t>
  </si>
  <si>
    <t>Замена панелей защит УРОВ-110 кВ</t>
  </si>
  <si>
    <t>Замена панели центральной сигнализации</t>
  </si>
  <si>
    <t>Замена панелей защит обходного и секционного выключателя ОРУ-110 кВ</t>
  </si>
  <si>
    <t>ПС 220/110/10 кВ "Рузаевка" фидер №36</t>
  </si>
  <si>
    <t>Реконструкция ВЛ-0,4 кВ</t>
  </si>
  <si>
    <t>ПС 220/110/10 кВ "Рузаевка" фидера №19,30,17,32,20,26</t>
  </si>
  <si>
    <t>КЛ-10 кВ №221 от ТП-221 до ТП-203</t>
  </si>
  <si>
    <t xml:space="preserve">Реконструкция ВЛ-0.4 кВ </t>
  </si>
  <si>
    <t>ВЛ-0,4 кВ от ТП-222 по пер.2-му и 3-му Закирпичным</t>
  </si>
  <si>
    <t>Реконструкция ВЛ-0.4 кВ в количестве 0.55 км</t>
  </si>
  <si>
    <t>ГПП 110/10 кВ "ЛАЛ" фидера №8,35</t>
  </si>
  <si>
    <t>Выноска кабельных линий с территории ВКМ "РузХиммаш"</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</si>
  <si>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</si>
  <si>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</si>
  <si>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</si>
  <si>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r>
      <rPr>
        <sz val="12"/>
        <rFont val="Times New Roman"/>
        <family val="1"/>
        <charset val="204"/>
      </rPr>
      <t>Год раскрытия информации: _</t>
    </r>
    <r>
      <rPr>
        <u/>
        <sz val="12"/>
        <rFont val="Times New Roman"/>
        <family val="1"/>
        <charset val="204"/>
      </rPr>
      <t>2017</t>
    </r>
    <r>
      <rPr>
        <sz val="12"/>
        <rFont val="Times New Roman"/>
        <family val="1"/>
        <charset val="204"/>
      </rPr>
      <t>_  год</t>
    </r>
  </si>
  <si>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</si>
  <si>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</si>
  <si>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r>
      <rPr>
        <sz val="11"/>
        <rFont val="Times New Roman"/>
        <family val="1"/>
        <charset val="204"/>
      </rPr>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t>
    </r>
    <r>
      <rPr>
        <vertAlign val="superscript"/>
        <sz val="11"/>
        <rFont val="Times New Roman"/>
        <family val="1"/>
        <charset val="204"/>
      </rPr>
      <t xml:space="preserve">1)
</t>
    </r>
    <r>
      <rPr>
        <sz val="11"/>
        <rFont val="Times New Roman"/>
        <family val="1"/>
        <charset val="204"/>
      </rPr>
      <t>(срок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</si>
  <si>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rPr>
        <sz val="11"/>
        <rFont val="Times New Roman"/>
        <family val="1"/>
        <charset val="204"/>
      </rPr>
      <t>Схема и программа развития электроэнергетики субъекта Российской Федерации, утвержденные в 2016 году</t>
    </r>
    <r>
      <rPr>
        <vertAlign val="superscript"/>
        <sz val="11"/>
        <rFont val="Times New Roman"/>
        <family val="1"/>
        <charset val="204"/>
      </rPr>
      <t xml:space="preserve">1) </t>
    </r>
    <r>
      <rPr>
        <sz val="11"/>
        <rFont val="Times New Roman"/>
        <family val="1"/>
        <charset val="204"/>
      </rPr>
      <t>(схема теплоснабжения поселения (городского округа), утвержденная органом местного самоуправления)</t>
    </r>
  </si>
  <si>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</si>
  <si>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r>
      <rPr>
        <sz val="11"/>
        <rFont val="Times New Roman"/>
        <family val="1"/>
        <charset val="204"/>
      </rPr>
      <t>Срок ввода объекта в эксплуатацию, предусмотренный схемой и программой развития электроэнергетики субъекта Российской Федерации, утвержденные в 2016 году</t>
    </r>
    <r>
      <rPr>
        <vertAlign val="superscript"/>
        <sz val="11"/>
        <rFont val="Times New Roman"/>
        <family val="1"/>
        <charset val="204"/>
      </rPr>
      <t>1)</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</si>
  <si>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</si>
  <si>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Проектирование пристроя к зданию АБК по ул.Луначарского, 179А для размещения центра по обслуживанию клиентов</t>
  </si>
  <si>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</si>
  <si>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</si>
  <si>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</si>
  <si>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</si>
  <si>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</si>
  <si>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</si>
  <si>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</si>
  <si>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</si>
  <si>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</si>
  <si>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</si>
  <si>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</si>
  <si>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</si>
  <si>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</si>
  <si>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</si>
  <si>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</si>
  <si>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</si>
  <si>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</si>
  <si>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</si>
  <si>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</si>
  <si>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</si>
  <si>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Локальная смета</t>
  </si>
  <si>
    <t>1,0 км</t>
  </si>
  <si>
    <t>3,41 км</t>
  </si>
  <si>
    <t>строительство КЛ-10 кВ, КТП 10/0,4 кВ, ВЛИ-0,4 кВ</t>
  </si>
  <si>
    <t>0,25 МВА; 0,6 км</t>
  </si>
  <si>
    <t>0,25 МВт</t>
  </si>
  <si>
    <t>ПСД</t>
  </si>
  <si>
    <t>0,25 МВт, 0,753 км</t>
  </si>
  <si>
    <t>договор финансовой аренды (лизинга) №033-13 от 23.08.2013</t>
  </si>
  <si>
    <t>Обновление парка спецтехники</t>
  </si>
  <si>
    <t>Обновление автотранспортного парка</t>
  </si>
  <si>
    <t>договор финансовой аренды (лизинга) №004-17 от 13.03.2017</t>
  </si>
  <si>
    <t>договор финансовой аренды (лизинга) №005-17 от 13.03.2017</t>
  </si>
  <si>
    <t>договор финансовой аренды (лизинга) №018-17 от 04.05.2017</t>
  </si>
  <si>
    <t>договор финансовой аренды (лизинга) №019-17 от 04.05.2017</t>
  </si>
  <si>
    <t>коммерческое предложение</t>
  </si>
  <si>
    <t>договор купли-продажи №25-6/15 от 29.06.2015</t>
  </si>
  <si>
    <t>приобретение основных средств</t>
  </si>
  <si>
    <t>0,8 МВт, 0,14 км</t>
  </si>
  <si>
    <t>технологическое присоединение потребителей</t>
  </si>
  <si>
    <t>0,847 км</t>
  </si>
  <si>
    <t>Локадьная смета</t>
  </si>
  <si>
    <t>1,120 км</t>
  </si>
  <si>
    <t>0,800 км</t>
  </si>
  <si>
    <t>повышение надежности электроснабжения (подстанция в работе с 1984г)</t>
  </si>
  <si>
    <t xml:space="preserve">1 масляный выключатель </t>
  </si>
  <si>
    <t>1 элегазовый выключатель</t>
  </si>
  <si>
    <t xml:space="preserve">аккумуляторные батареи СК-18 </t>
  </si>
  <si>
    <t>аккумуляторные батареи ТБ-350</t>
  </si>
  <si>
    <t>подзарядные агрегаты - 2 шт</t>
  </si>
  <si>
    <t>подзарядные агрегаты ВЗА - 2 шт</t>
  </si>
  <si>
    <t>отделители и короткозамыкатели - 2шт</t>
  </si>
  <si>
    <t>выключатели 110 кВ - 2 шт</t>
  </si>
  <si>
    <t>разрядники РВС-110 - 6шт</t>
  </si>
  <si>
    <t>разрядники ОПН-110 - 6шт</t>
  </si>
  <si>
    <t>разрядники РВД-10  - 12шт</t>
  </si>
  <si>
    <t>разрядники ОПН-10 - 12шт</t>
  </si>
  <si>
    <t>повышение надежности электроснабжения (подстанция в работе с 1988г)</t>
  </si>
  <si>
    <t>ТП-3301; 0,25 МВт</t>
  </si>
  <si>
    <t>панели защит силовых трансформаторов - 2 шт релейные</t>
  </si>
  <si>
    <t>панели защит силовых трансформаторов - 2 шт на электронные</t>
  </si>
  <si>
    <t>повышение надежности электроснабжения</t>
  </si>
  <si>
    <t>1,6 км</t>
  </si>
  <si>
    <t>Реконструкция                                 ЛЭП-10 кВ - 1,6 км</t>
  </si>
  <si>
    <t>0,550 км</t>
  </si>
  <si>
    <t>1,917 км</t>
  </si>
  <si>
    <t>Выноска                                 ЛЭП-10 кВ - 1,917 км</t>
  </si>
  <si>
    <t xml:space="preserve">автоматический опрос счетчиков электроэнергии по заданному расписанию со стороны существующего программного обеспечения центра сбора данных систем АИИС КУЭ и АСТУЭ ПАО «МЭСК" и получение доступа к данным АСТУЭ АО «МЭК» г. Рузаевка  посредством web-интерфейса </t>
  </si>
  <si>
    <t>повышение надежности электроснабжения объектов II категории надежности</t>
  </si>
  <si>
    <t>0,25 МВт; 0,6 км</t>
  </si>
  <si>
    <t>определение мест повреждения кабеля, проведение испытаний</t>
  </si>
  <si>
    <t>Приложение  № 15</t>
  </si>
  <si>
    <t>Форма 15. Краткое описание инвестиционной программы. Обоснование необходимости реализации инвестиционных проектов</t>
  </si>
  <si>
    <r>
      <rPr>
        <sz val="12"/>
        <color rgb="FF000000"/>
        <rFont val="Times New Roman"/>
        <family val="1"/>
        <charset val="204"/>
      </rPr>
      <t>Инвестиционная программа______</t>
    </r>
    <r>
      <rPr>
        <u/>
        <sz val="12"/>
        <color rgb="FF000000"/>
        <rFont val="Times New Roman"/>
        <family val="1"/>
        <charset val="204"/>
      </rPr>
      <t>Акционерное общество "Мордовская электросетевая компания"</t>
    </r>
    <r>
      <rPr>
        <sz val="12"/>
        <color rgb="FF000000"/>
        <rFont val="Times New Roman"/>
        <family val="1"/>
        <charset val="204"/>
      </rPr>
      <t>_______</t>
    </r>
  </si>
  <si>
    <r>
      <rPr>
        <sz val="12"/>
        <rFont val="Times New Roman"/>
        <family val="1"/>
        <charset val="204"/>
      </rPr>
      <t>Год раскрытия информации: ___</t>
    </r>
    <r>
      <rPr>
        <u/>
        <sz val="12"/>
        <rFont val="Times New Roman"/>
        <family val="1"/>
        <charset val="204"/>
      </rPr>
      <t>2017</t>
    </r>
    <r>
      <rPr>
        <sz val="12"/>
        <rFont val="Times New Roman"/>
        <family val="1"/>
        <charset val="204"/>
      </rPr>
      <t>__ год</t>
    </r>
  </si>
  <si>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</si>
  <si>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</si>
  <si>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</si>
  <si>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</si>
  <si>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</si>
  <si>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</si>
  <si>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</si>
  <si>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</si>
  <si>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</si>
  <si>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</si>
  <si>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</si>
  <si>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</si>
  <si>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</si>
  <si>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</si>
  <si>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</si>
  <si>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</si>
  <si>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</si>
  <si>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</si>
  <si>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</si>
  <si>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</si>
  <si>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</si>
  <si>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</si>
  <si>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Приложение  № 16</t>
  </si>
  <si>
    <t>Форма 16. Краткое описание инвестиционной программы. Обоснование необходимости реализации инвестиционных проектов</t>
  </si>
  <si>
    <r>
      <rPr>
        <sz val="12"/>
        <color rgb="FF000000"/>
        <rFont val="Times New Roman"/>
        <family val="1"/>
        <charset val="204"/>
      </rPr>
      <t>Инвестиционная программа______</t>
    </r>
    <r>
      <rPr>
        <u/>
        <sz val="12"/>
        <color rgb="FF000000"/>
        <rFont val="Times New Roman"/>
        <family val="1"/>
        <charset val="204"/>
      </rPr>
      <t>Акционерное общество "Мордовская электросетевая компания"</t>
    </r>
    <r>
      <rPr>
        <sz val="12"/>
        <color rgb="FF000000"/>
        <rFont val="Times New Roman"/>
        <family val="1"/>
        <charset val="204"/>
      </rPr>
      <t>______</t>
    </r>
  </si>
  <si>
    <r>
      <rPr>
        <sz val="12"/>
        <rFont val="Times New Roman"/>
        <family val="1"/>
        <charset val="204"/>
      </rPr>
      <t>Год раскрытия информации: ___</t>
    </r>
    <r>
      <rPr>
        <u/>
        <sz val="12"/>
        <rFont val="Times New Roman"/>
        <family val="1"/>
        <charset val="204"/>
      </rPr>
      <t>2017</t>
    </r>
    <r>
      <rPr>
        <sz val="12"/>
        <rFont val="Times New Roman"/>
        <family val="1"/>
        <charset val="204"/>
      </rPr>
      <t>___ год</t>
    </r>
  </si>
  <si>
    <t xml:space="preserve"> Номер группы инвести-ционных проектов</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</si>
  <si>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</si>
  <si>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</si>
  <si>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</si>
  <si>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</si>
  <si>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Необходимость замены физически изношенного оборудования подтверждается  результатами:</t>
  </si>
  <si>
    <t>Приложение  № 17</t>
  </si>
  <si>
    <t>Форма 17. Краткое описание инвестиционной программы. Индексы-дефляторы инвестиций в основной капитал (капитальных вложений)</t>
  </si>
  <si>
    <r>
      <rPr>
        <sz val="12"/>
        <color rgb="FF000000"/>
        <rFont val="Times New Roman"/>
        <family val="1"/>
        <charset val="204"/>
      </rPr>
      <t>Инвестиционная программа___</t>
    </r>
    <r>
      <rPr>
        <u/>
        <sz val="12"/>
        <color rgb="FF000000"/>
        <rFont val="Times New Roman"/>
        <family val="1"/>
        <charset val="204"/>
      </rPr>
      <t>Акционерное общество "Мордовская электросетевая компания"</t>
    </r>
    <r>
      <rPr>
        <sz val="12"/>
        <color rgb="FF000000"/>
        <rFont val="Times New Roman"/>
        <family val="1"/>
        <charset val="204"/>
      </rPr>
      <t>__</t>
    </r>
  </si>
  <si>
    <t>Наименование</t>
  </si>
  <si>
    <t xml:space="preserve">Наименование документа - источника данных </t>
  </si>
  <si>
    <t>Реквизиты документа</t>
  </si>
  <si>
    <t>Годы</t>
  </si>
  <si>
    <t>2017 год</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</si>
  <si>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</si>
  <si>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Индексы-дефляторы Министерства экономического развития РФ по строке «Инвестиции в основной капитал (Капитальные вложения)» (от 06.05.2016г.)</t>
  </si>
  <si>
    <t>Сценарные условия, основные параметры прогноза социально–экономического развития Российской Федерации и предельные уровни цен (тарифов) на услуги компаний инфраструктурного сектора на 2017 год и на плановый период 2018 и 2019 годов от 06.05.2016 г.</t>
  </si>
  <si>
    <t>Приложение  № 18</t>
  </si>
  <si>
    <t>Форма 18. Значения целевых показателей, установленные для целей формирования инвестиционной программы</t>
  </si>
  <si>
    <t>Наименование  субъекта Российской Федерации__________________________________________________</t>
  </si>
  <si>
    <t>______________________________________________________________________________________________________________________________________________________________________________</t>
  </si>
  <si>
    <t>Наименование целевого показателя</t>
  </si>
  <si>
    <t>Единицы измерения</t>
  </si>
  <si>
    <t>Значения целевых показателей, годы</t>
  </si>
  <si>
    <r>
      <rPr>
        <sz val="12"/>
        <rFont val="Times New Roman"/>
        <family val="1"/>
        <charset val="204"/>
      </rPr>
      <t>Показатель средней продолжительности прекращений передачи электрической энергии (П</t>
    </r>
    <r>
      <rPr>
        <vertAlign val="subscript"/>
        <sz val="12"/>
        <rFont val="Times New Roman"/>
        <family val="1"/>
        <charset val="204"/>
      </rPr>
      <t>п</t>
    </r>
    <r>
      <rPr>
        <sz val="12"/>
        <rFont val="Times New Roman"/>
        <family val="1"/>
        <charset val="204"/>
      </rPr>
      <t>)</t>
    </r>
  </si>
  <si>
    <r>
      <rPr>
        <sz val="12"/>
        <rFont val="Times New Roman"/>
        <family val="1"/>
        <charset val="204"/>
      </rPr>
      <t>Показатель уровня качества осуществляемого технологического присоединения (П</t>
    </r>
    <r>
      <rPr>
        <vertAlign val="subscript"/>
        <sz val="12"/>
        <rFont val="Times New Roman"/>
        <family val="1"/>
        <charset val="204"/>
      </rPr>
      <t>тпр</t>
    </r>
    <r>
      <rPr>
        <sz val="12"/>
        <rFont val="Times New Roman"/>
        <family val="1"/>
        <charset val="204"/>
      </rPr>
      <t>)</t>
    </r>
  </si>
  <si>
    <r>
      <rPr>
        <sz val="12"/>
        <rFont val="Times New Roman"/>
        <family val="1"/>
        <charset val="204"/>
      </rPr>
      <t>Показатель уровня качества обслуживания потребителей услуг территориальными  сетевыми организациями (П</t>
    </r>
    <r>
      <rPr>
        <vertAlign val="subscript"/>
        <sz val="12"/>
        <rFont val="Times New Roman"/>
        <family val="1"/>
        <charset val="204"/>
      </rPr>
      <t>тсо</t>
    </r>
    <r>
      <rPr>
        <sz val="12"/>
        <rFont val="Times New Roman"/>
        <family val="1"/>
        <charset val="204"/>
      </rPr>
      <t>)</t>
    </r>
  </si>
  <si>
    <t>Приложение  № 19</t>
  </si>
  <si>
    <t>от «__» _____ 2016 г. №___</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</si>
  <si>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</si>
  <si>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Год раскрытия информации: _________ год</t>
  </si>
  <si>
    <t xml:space="preserve">Наименование субъекта Российской Федерации </t>
  </si>
  <si>
    <t>Приложение  № 20</t>
  </si>
  <si>
    <t>Источники финансирования</t>
  </si>
  <si>
    <t>инвестиционных программ, млн. рублей</t>
  </si>
  <si>
    <t>(корректировка</t>
  </si>
  <si>
    <t>утвержденного плана) 2017 г.</t>
  </si>
  <si>
    <t>"Утверждаю"</t>
  </si>
  <si>
    <t>Генеральный директор</t>
  </si>
  <si>
    <t>АО "Мордовская электросеть"</t>
  </si>
  <si>
    <t>____________Э.В. Ковалев</t>
  </si>
  <si>
    <t>«</t>
  </si>
  <si>
    <t>»</t>
  </si>
  <si>
    <t>20</t>
  </si>
  <si>
    <t>17</t>
  </si>
  <si>
    <t>года</t>
  </si>
  <si>
    <t>М. П.</t>
  </si>
  <si>
    <t>№№</t>
  </si>
  <si>
    <t>Источник финансирования</t>
  </si>
  <si>
    <t>Объем</t>
  </si>
  <si>
    <t>финансирования</t>
  </si>
  <si>
    <t>Причины отклонений</t>
  </si>
  <si>
    <t>1 кв.</t>
  </si>
  <si>
    <t>2 кв.</t>
  </si>
  <si>
    <t>3 кв.</t>
  </si>
  <si>
    <t>4 кв.</t>
  </si>
  <si>
    <t>Собственные средства</t>
  </si>
  <si>
    <t>1.1.</t>
  </si>
  <si>
    <t>Прибыль, направляемая на инвестиции:</t>
  </si>
  <si>
    <t>1.1.1.</t>
  </si>
  <si>
    <t xml:space="preserve">в т. ч. инвестиционная составляющая </t>
  </si>
  <si>
    <t>в тарифе</t>
  </si>
  <si>
    <t>1.1.2.</t>
  </si>
  <si>
    <t>в т. ч. прибыль со свободного сектора</t>
  </si>
  <si>
    <t>1.1.3.</t>
  </si>
  <si>
    <t>в т. ч. от технологического присоедине-</t>
  </si>
  <si>
    <t>ния (для электросетевых компаний)</t>
  </si>
  <si>
    <t>1.1.3.1.</t>
  </si>
  <si>
    <t>ния генерации</t>
  </si>
  <si>
    <t>1.1.3.2.</t>
  </si>
  <si>
    <t>ния потребителей</t>
  </si>
  <si>
    <t>1.1.4.</t>
  </si>
  <si>
    <t>Прочая прибыль</t>
  </si>
  <si>
    <t>1.2.</t>
  </si>
  <si>
    <t>Амортизация</t>
  </si>
  <si>
    <t>1.2.1.</t>
  </si>
  <si>
    <t>Амортизация, учтенная в тарифе</t>
  </si>
  <si>
    <t>1.2.2.</t>
  </si>
  <si>
    <t>Прочая амортизация</t>
  </si>
  <si>
    <t>1.2.3.</t>
  </si>
  <si>
    <t xml:space="preserve">Недоиспользованная амортизация </t>
  </si>
  <si>
    <t>прошлых лет</t>
  </si>
  <si>
    <t>1.3.</t>
  </si>
  <si>
    <t>Возврат НДС</t>
  </si>
  <si>
    <t>1.4.</t>
  </si>
  <si>
    <t>Прочие собственные средства</t>
  </si>
  <si>
    <t>1.4.1.</t>
  </si>
  <si>
    <t>в т.ч. средства допэмиссии</t>
  </si>
  <si>
    <t>1.5.</t>
  </si>
  <si>
    <t xml:space="preserve">Остаток собственных средств </t>
  </si>
  <si>
    <t>на начало года</t>
  </si>
  <si>
    <t>2.</t>
  </si>
  <si>
    <t>Привлеченные средства, в т. ч.:</t>
  </si>
  <si>
    <t>2.1.</t>
  </si>
  <si>
    <t>Кредиты</t>
  </si>
  <si>
    <t>2.2.</t>
  </si>
  <si>
    <t>Облигационные займы</t>
  </si>
  <si>
    <t>2.3.</t>
  </si>
  <si>
    <t>Займы организаций</t>
  </si>
  <si>
    <t>2.4.</t>
  </si>
  <si>
    <t>Бюджетное финансирование</t>
  </si>
  <si>
    <t>2.5.</t>
  </si>
  <si>
    <t>Средства внешних инвесторов</t>
  </si>
  <si>
    <t>2.6.</t>
  </si>
  <si>
    <t>Использование лизинга</t>
  </si>
  <si>
    <t>2.7.</t>
  </si>
  <si>
    <t>Прочие привлеченные средства</t>
  </si>
  <si>
    <t>ВСЕГО источников финансирования</t>
  </si>
  <si>
    <t>Утверждаю:</t>
  </si>
  <si>
    <t xml:space="preserve">             Генеральный директор                                                                                                                                                                               АО "Мордовская электросеть"</t>
  </si>
  <si>
    <t>___________________Э.В. Ковалев</t>
  </si>
  <si>
    <t>«___»___________________ 2017 года</t>
  </si>
  <si>
    <t>Источники финансирования инвестиционных программ 
(в прогнозных ценах соответствующих лет), млн. рублей</t>
  </si>
  <si>
    <t>(корректировка утвержденного плана)</t>
  </si>
  <si>
    <t>2013 год</t>
  </si>
  <si>
    <t>2014 год</t>
  </si>
  <si>
    <t>2015 год</t>
  </si>
  <si>
    <t>2016 год</t>
  </si>
  <si>
    <t>в т.ч. инвестиционная составляющая в тарифе</t>
  </si>
  <si>
    <t xml:space="preserve">в т.ч. прибыль со свободного сектора </t>
  </si>
  <si>
    <t>в т.ч. от технологического присоединения (для электросетевых компаний)</t>
  </si>
  <si>
    <t>в т.ч. от технологического присоединения генерации</t>
  </si>
  <si>
    <t>в т.ч. от технологического присоединения заявителей с присоединяемой мощностью до 15 кВт</t>
  </si>
  <si>
    <t>Недоиспользованная амортизация прошлых лет</t>
  </si>
  <si>
    <t xml:space="preserve">1.4.1. </t>
  </si>
  <si>
    <t>Остаток собственных средств на начало года</t>
  </si>
  <si>
    <t>Привлеченные средства, в т.ч.:</t>
  </si>
  <si>
    <t>Проверка</t>
  </si>
  <si>
    <t>Чистая прибыль  (п.п.VII прил.4.1)</t>
  </si>
  <si>
    <t>Резервный фонд</t>
  </si>
  <si>
    <t>Использование чистой прибыли на инвестиции</t>
  </si>
  <si>
    <t>Фонд накопления</t>
  </si>
  <si>
    <t>Кредиты в ИПР</t>
  </si>
  <si>
    <t>Начальник отдела экономики и тарифной политики</t>
  </si>
  <si>
    <t>Е.А. Туркова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</si>
</sst>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0.000"/>
    <numFmt numFmtId="171" formatCode="#,##0.000"/>
  </numFmts>
  <fonts count="39" x14ac:knownFonts="1">
    <font>
      <sz val="10"/>
      <name val="Arial"/>
      <family val="2"/>
      <charset val="204"/>
    </font>
    <font>
      <sz val="12"/>
      <name val="Times New Roman"/>
      <family val="1"/>
      <charset val="204"/>
    </font>
    <font>
      <sz val="11"/>
      <color rgb="FF000000"/>
      <name val="Times New Roman"/>
      <family val="1"/>
      <charset val="204"/>
    </font>
    <font>
      <sz val="11"/>
      <color rgb="FF008000"/>
      <name val="Calibri"/>
      <family val="2"/>
      <charset val="204"/>
    </font>
    <font>
      <sz val="9"/>
      <color rgb="FF000000"/>
      <name val="Times New Roman"/>
      <family val="1"/>
      <charset val="204"/>
    </font>
    <font>
      <b/>
      <sz val="12"/>
      <color rgb="FF000000"/>
      <name val="Times New Roman"/>
      <family val="1"/>
      <charset val="204"/>
    </font>
    <font>
      <b/>
      <sz val="14"/>
      <color rgb="FF000000"/>
      <name val="Times New Roman"/>
      <family val="1"/>
      <charset val="204"/>
    </font>
    <font>
      <b/>
      <u/>
      <sz val="14"/>
      <color rgb="FF000000"/>
      <name val="Times New Roman"/>
      <family val="1"/>
      <charset val="204"/>
    </font>
    <font>
      <sz val="14"/>
      <color rgb="FF000000"/>
      <name val="Times New Roman"/>
      <family val="1"/>
      <charset val="204"/>
    </font>
    <font>
      <u/>
      <sz val="14"/>
      <color rgb="FF000000"/>
      <name val="Times New Roman"/>
      <family val="1"/>
      <charset val="204"/>
    </font>
    <font>
      <sz val="12"/>
      <color rgb="FF000000"/>
      <name val="Times New Roman"/>
      <family val="1"/>
      <charset val="204"/>
    </font>
    <font>
      <sz val="14"/>
      <name val="Times New Roman"/>
      <family val="1"/>
      <charset val="204"/>
    </font>
    <font>
      <u/>
      <sz val="14"/>
      <name val="Times New Roman"/>
      <family val="1"/>
      <charset val="204"/>
    </font>
    <font>
      <sz val="14"/>
      <color rgb="FF000000"/>
      <name val="Calibri"/>
      <family val="2"/>
      <charset val="204"/>
    </font>
    <font>
      <sz val="9"/>
      <name val="Times New Roman"/>
      <family val="1"/>
      <charset val="204"/>
    </font>
    <font>
      <b/>
      <sz val="12"/>
      <name val="Times New Roman"/>
      <family val="1"/>
      <charset val="204"/>
    </font>
    <font>
      <sz val="11"/>
      <name val="Times New Roman"/>
      <family val="1"/>
      <charset val="204"/>
    </font>
    <font>
      <b/>
      <sz val="14"/>
      <name val="Times New Roman"/>
      <family val="1"/>
      <charset val="204"/>
    </font>
    <font>
      <vertAlign val="superscript"/>
      <sz val="12"/>
      <name val="Times New Roman"/>
      <family val="1"/>
      <charset val="204"/>
    </font>
    <font>
      <u/>
      <sz val="12"/>
      <name val="Times New Roman"/>
      <family val="1"/>
      <charset val="204"/>
    </font>
    <font>
      <sz val="12"/>
      <color rgb="FF000000"/>
      <name val="Calibri"/>
      <family val="2"/>
      <charset val="204"/>
    </font>
    <font>
      <sz val="13"/>
      <name val="Times New Roman"/>
      <family val="1"/>
      <charset val="204"/>
    </font>
    <font>
      <u/>
      <sz val="12"/>
      <color rgb="FF000000"/>
      <name val="Times New Roman"/>
      <family val="1"/>
      <charset val="204"/>
    </font>
    <font>
      <b/>
      <sz val="11"/>
      <color rgb="FF000000"/>
      <name val="Times New Roman"/>
      <family val="1"/>
      <charset val="204"/>
    </font>
    <font>
      <b/>
      <sz val="13"/>
      <color rgb="FF000000"/>
      <name val="Times New Roman"/>
      <family val="1"/>
      <charset val="204"/>
    </font>
    <font>
      <vertAlign val="superscript"/>
      <sz val="12"/>
      <color rgb="FF000000"/>
      <name val="Times New Roman"/>
      <family val="1"/>
      <charset val="204"/>
    </font>
    <font>
      <vertAlign val="superscript"/>
      <sz val="11"/>
      <color rgb="FF000000"/>
      <name val="Times New Roman"/>
      <family val="1"/>
      <charset val="204"/>
    </font>
    <font>
      <sz val="9"/>
      <color rgb="FF000000"/>
      <name val="Arial"/>
      <family val="2"/>
      <charset val="204"/>
    </font>
    <font>
      <sz val="12"/>
      <color rgb="FF000000"/>
      <name val="Arial"/>
      <family val="2"/>
      <charset val="204"/>
    </font>
    <font>
      <sz val="12"/>
      <name val="Arial"/>
      <family val="2"/>
      <charset val="204"/>
    </font>
    <font>
      <b/>
      <sz val="12"/>
      <color rgb="FF000000"/>
      <name val="Arial"/>
      <family val="2"/>
      <charset val="204"/>
    </font>
    <font>
      <sz val="10"/>
      <name val="Times New Roman"/>
      <family val="1"/>
      <charset val="204"/>
    </font>
    <font>
      <vertAlign val="superscript"/>
      <sz val="11"/>
      <name val="Times New Roman"/>
      <family val="1"/>
      <charset val="204"/>
    </font>
    <font>
      <b/>
      <sz val="14"/>
      <color rgb="FF000000"/>
      <name val="Arial"/>
      <family val="2"/>
      <charset val="204"/>
    </font>
    <font>
      <vertAlign val="subscript"/>
      <sz val="12"/>
      <name val="Times New Roman"/>
      <family val="1"/>
      <charset val="204"/>
    </font>
    <font>
      <sz val="8"/>
      <name val="Times New Roman"/>
      <family val="1"/>
      <charset val="204"/>
    </font>
    <font>
      <u/>
      <sz val="10"/>
      <name val="Times New Roman"/>
      <family val="1"/>
      <charset val="204"/>
    </font>
    <font>
      <b/>
      <sz val="10"/>
      <name val="Times New Roman"/>
      <family val="1"/>
      <charset val="204"/>
    </font>
    <font>
      <sz val="12"/>
      <color rgb="FFC0C0C0"/>
      <name val="Times New Roman"/>
      <family val="1"/>
      <charset val="204"/>
    </font>
  </fonts>
  <fills count="6">
    <fill>
      <patternFill patternType="none"/>
    </fill>
    <fill>
      <patternFill patternType="gray125"/>
    </fill>
    <fill>
      <patternFill patternType="solid">
        <fgColor rgb="FFCCFFCC"/>
        <bgColor rgb="FFCCFFFF"/>
      </patternFill>
    </fill>
    <fill>
      <patternFill patternType="solid">
        <fgColor rgb="FFFFFFFF"/>
        <bgColor rgb="FFFFFFCC"/>
      </patternFill>
    </fill>
    <fill>
      <patternFill patternType="solid">
        <fgColor rgb="FFFFFF00"/>
        <bgColor rgb="FFFFFF00"/>
      </patternFill>
    </fill>
    <fill>
      <patternFill patternType="solid">
        <fgColor rgb="FF8EB4E3"/>
        <bgColor rgb="FF99CCFF"/>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diagonal/>
    </border>
    <border>
      <left/>
      <right/>
      <top style="thin">
        <color auto="1"/>
      </top>
      <bottom/>
      <diagonal/>
    </border>
  </borders>
  <cellStyleXfs count="2">
    <xf numFmtId="0" fontId="0" fillId="0" borderId="0"/>
    <xf numFmtId="0" fontId="3" fillId="2" borderId="0" applyBorder="0" applyAlignment="0" applyProtection="0"/>
  </cellStyleXfs>
  <cellXfs count="501">
    <xf numFmtId="0" fontId="0" fillId="0" borderId="0" xfId="0"/>
    <xf numFmtId="0" fontId="17" fillId="0" borderId="0" xfId="0" applyFont="1" applyBorder="1" applyAlignment="1">
      <alignment horizontal="center" vertical="center"/>
    </xf>
    <xf numFmtId="0" fontId="2" fillId="0" borderId="1" xfId="1" applyNumberFormat="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0" fontId="10" fillId="3" borderId="1" xfId="1" applyNumberFormat="1" applyFont="1" applyFill="1" applyBorder="1" applyAlignment="1">
      <alignment horizontal="center" vertical="center" wrapText="1"/>
    </xf>
    <xf numFmtId="0" fontId="10" fillId="3" borderId="1" xfId="1" applyNumberFormat="1" applyFont="1" applyFill="1" applyBorder="1" applyAlignment="1">
      <alignment horizontal="center" vertical="center" textRotation="90" wrapText="1"/>
    </xf>
    <xf numFmtId="0" fontId="10" fillId="0" borderId="1" xfId="1" applyNumberFormat="1" applyFont="1" applyFill="1" applyBorder="1" applyAlignment="1">
      <alignment horizontal="center" vertical="center" textRotation="90" wrapText="1"/>
    </xf>
    <xf numFmtId="0" fontId="10" fillId="0" borderId="1" xfId="1" applyNumberFormat="1" applyFont="1" applyFill="1" applyBorder="1" applyAlignment="1">
      <alignment horizontal="center" vertical="center" wrapText="1"/>
    </xf>
    <xf numFmtId="0" fontId="1" fillId="0" borderId="0" xfId="1" applyNumberFormat="1" applyFont="1" applyFill="1" applyBorder="1" applyAlignment="1">
      <alignment horizontal="center"/>
    </xf>
    <xf numFmtId="0" fontId="11" fillId="0" borderId="0" xfId="1" applyNumberFormat="1" applyFont="1" applyFill="1" applyBorder="1" applyAlignment="1">
      <alignment horizontal="center"/>
    </xf>
    <xf numFmtId="0" fontId="10" fillId="0" borderId="0" xfId="1" applyNumberFormat="1" applyFont="1" applyFill="1" applyBorder="1" applyAlignment="1">
      <alignment horizontal="center" vertical="top"/>
    </xf>
    <xf numFmtId="0" fontId="8" fillId="0" borderId="0" xfId="1" applyNumberFormat="1" applyFont="1" applyFill="1" applyBorder="1" applyAlignment="1">
      <alignment horizontal="center" vertical="center"/>
    </xf>
    <xf numFmtId="0" fontId="6" fillId="0" borderId="0" xfId="1" applyNumberFormat="1" applyFont="1" applyFill="1" applyBorder="1" applyAlignment="1">
      <alignment horizontal="center"/>
    </xf>
    <xf numFmtId="0" fontId="6"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wrapText="1"/>
    </xf>
    <xf numFmtId="0" fontId="31" fillId="0" borderId="15" xfId="0" applyFont="1" applyBorder="1" applyAlignment="1">
      <alignment horizontal="right"/>
    </xf>
    <xf numFmtId="0" fontId="1" fillId="0" borderId="0" xfId="0" applyFont="1" applyBorder="1" applyAlignment="1">
      <alignment horizontal="left" vertical="center" wrapText="1"/>
    </xf>
    <xf numFmtId="0" fontId="17" fillId="0" borderId="0" xfId="0" applyFont="1" applyBorder="1" applyAlignment="1">
      <alignment horizontal="center" vertical="center" wrapText="1"/>
    </xf>
    <xf numFmtId="0" fontId="15" fillId="0" borderId="0" xfId="0" applyFont="1" applyBorder="1" applyAlignment="1">
      <alignment horizontal="right" vertical="center" wrapText="1"/>
    </xf>
    <xf numFmtId="0" fontId="31" fillId="0" borderId="17" xfId="0" applyFont="1" applyBorder="1" applyAlignment="1">
      <alignment horizontal="left"/>
    </xf>
    <xf numFmtId="49" fontId="31" fillId="0" borderId="15" xfId="0" applyNumberFormat="1" applyFont="1" applyBorder="1" applyAlignment="1">
      <alignment horizontal="right"/>
    </xf>
    <xf numFmtId="170" fontId="37" fillId="3" borderId="1" xfId="0" applyNumberFormat="1" applyFont="1" applyFill="1" applyBorder="1" applyAlignment="1">
      <alignment horizontal="right"/>
    </xf>
    <xf numFmtId="49" fontId="31" fillId="0" borderId="14" xfId="0" applyNumberFormat="1" applyFont="1" applyBorder="1" applyAlignment="1">
      <alignment horizontal="center" vertical="center"/>
    </xf>
    <xf numFmtId="170" fontId="37" fillId="0" borderId="11" xfId="0" applyNumberFormat="1" applyFont="1" applyBorder="1" applyAlignment="1">
      <alignment horizontal="left"/>
    </xf>
    <xf numFmtId="170" fontId="37" fillId="0" borderId="1" xfId="0" applyNumberFormat="1" applyFont="1" applyBorder="1" applyAlignment="1">
      <alignment horizontal="right"/>
    </xf>
    <xf numFmtId="49" fontId="37" fillId="0" borderId="1" xfId="0" applyNumberFormat="1" applyFont="1" applyBorder="1" applyAlignment="1">
      <alignment horizontal="left"/>
    </xf>
    <xf numFmtId="49" fontId="37" fillId="0" borderId="13" xfId="0" applyNumberFormat="1" applyFont="1" applyBorder="1" applyAlignment="1">
      <alignment horizontal="center" vertical="center"/>
    </xf>
    <xf numFmtId="0" fontId="31" fillId="0" borderId="1" xfId="0" applyFont="1" applyBorder="1" applyAlignment="1">
      <alignment horizontal="right"/>
    </xf>
    <xf numFmtId="49" fontId="31" fillId="0" borderId="1" xfId="0" applyNumberFormat="1" applyFont="1" applyBorder="1" applyAlignment="1">
      <alignment horizontal="left"/>
    </xf>
    <xf numFmtId="49" fontId="31" fillId="0" borderId="2" xfId="0" applyNumberFormat="1" applyFont="1" applyBorder="1" applyAlignment="1">
      <alignment horizontal="left"/>
    </xf>
    <xf numFmtId="0" fontId="31" fillId="0" borderId="11" xfId="0" applyFont="1" applyBorder="1" applyAlignment="1">
      <alignment horizontal="left"/>
    </xf>
    <xf numFmtId="49" fontId="31" fillId="0" borderId="7" xfId="0" applyNumberFormat="1" applyFont="1" applyBorder="1" applyAlignment="1">
      <alignment horizontal="left" wrapText="1"/>
    </xf>
    <xf numFmtId="49" fontId="31" fillId="0" borderId="13" xfId="0" applyNumberFormat="1" applyFont="1" applyBorder="1" applyAlignment="1">
      <alignment horizontal="center" vertical="center"/>
    </xf>
    <xf numFmtId="0" fontId="31" fillId="0" borderId="27" xfId="0" applyFont="1" applyBorder="1" applyAlignment="1">
      <alignment horizontal="left"/>
    </xf>
    <xf numFmtId="49" fontId="31" fillId="0" borderId="7" xfId="0" applyNumberFormat="1" applyFont="1" applyBorder="1" applyAlignment="1">
      <alignment horizontal="left"/>
    </xf>
    <xf numFmtId="49" fontId="31" fillId="0" borderId="12" xfId="0" applyNumberFormat="1" applyFont="1" applyBorder="1" applyAlignment="1">
      <alignment horizontal="center" vertical="center"/>
    </xf>
    <xf numFmtId="0" fontId="31" fillId="0" borderId="10" xfId="0" applyFont="1" applyBorder="1" applyAlignment="1">
      <alignment horizontal="left"/>
    </xf>
    <xf numFmtId="170" fontId="31" fillId="0" borderId="9" xfId="0" applyNumberFormat="1" applyFont="1" applyBorder="1" applyAlignment="1">
      <alignment horizontal="right"/>
    </xf>
    <xf numFmtId="170" fontId="31" fillId="0" borderId="1" xfId="0" applyNumberFormat="1" applyFont="1" applyBorder="1" applyAlignment="1">
      <alignment horizontal="right"/>
    </xf>
    <xf numFmtId="0" fontId="31" fillId="0" borderId="9" xfId="0" applyFont="1" applyBorder="1" applyAlignment="1">
      <alignment horizontal="left"/>
    </xf>
    <xf numFmtId="0" fontId="31" fillId="0" borderId="15" xfId="0" applyFont="1" applyBorder="1" applyAlignment="1">
      <alignment horizontal="center" vertical="center" wrapText="1"/>
    </xf>
    <xf numFmtId="49" fontId="31" fillId="0" borderId="8" xfId="0" applyNumberFormat="1" applyFont="1" applyBorder="1" applyAlignment="1">
      <alignment horizontal="center" wrapText="1"/>
    </xf>
    <xf numFmtId="0" fontId="31" fillId="0" borderId="26" xfId="0" applyFont="1" applyBorder="1" applyAlignment="1">
      <alignment horizontal="center"/>
    </xf>
    <xf numFmtId="0" fontId="31" fillId="0" borderId="16" xfId="0" applyFont="1" applyBorder="1" applyAlignment="1">
      <alignment horizontal="center" vertical="center"/>
    </xf>
    <xf numFmtId="0" fontId="31" fillId="0" borderId="16" xfId="0" applyFont="1" applyBorder="1" applyAlignment="1">
      <alignment horizontal="center"/>
    </xf>
    <xf numFmtId="0" fontId="31" fillId="0" borderId="25" xfId="0" applyFont="1" applyBorder="1" applyAlignment="1">
      <alignment horizontal="center"/>
    </xf>
    <xf numFmtId="0" fontId="31" fillId="0" borderId="24" xfId="0" applyFont="1" applyBorder="1" applyAlignment="1">
      <alignment horizontal="center"/>
    </xf>
    <xf numFmtId="0" fontId="31" fillId="0" borderId="1" xfId="0" applyFont="1" applyBorder="1" applyAlignment="1">
      <alignment horizontal="center"/>
    </xf>
    <xf numFmtId="0" fontId="31" fillId="0" borderId="3" xfId="0" applyFont="1" applyBorder="1" applyAlignment="1">
      <alignment horizontal="center"/>
    </xf>
    <xf numFmtId="0" fontId="31" fillId="0" borderId="23" xfId="0" applyFont="1" applyBorder="1" applyAlignment="1">
      <alignment horizontal="center"/>
    </xf>
    <xf numFmtId="0" fontId="31" fillId="0" borderId="22" xfId="0" applyFont="1" applyBorder="1" applyAlignment="1">
      <alignment horizontal="center"/>
    </xf>
    <xf numFmtId="0" fontId="31" fillId="0" borderId="21" xfId="0" applyFont="1" applyBorder="1" applyAlignment="1">
      <alignment horizontal="left"/>
    </xf>
    <xf numFmtId="0" fontId="31" fillId="0" borderId="20" xfId="0" applyFont="1" applyBorder="1" applyAlignment="1">
      <alignment horizontal="right"/>
    </xf>
    <xf numFmtId="0" fontId="31" fillId="0" borderId="19" xfId="0" applyFont="1" applyBorder="1" applyAlignment="1">
      <alignment horizontal="center"/>
    </xf>
    <xf numFmtId="49" fontId="31" fillId="0" borderId="4" xfId="0" applyNumberFormat="1" applyFont="1" applyBorder="1" applyAlignment="1">
      <alignment horizontal="center"/>
    </xf>
    <xf numFmtId="0" fontId="31" fillId="0" borderId="18" xfId="0" applyFont="1" applyBorder="1" applyAlignment="1">
      <alignment horizontal="center"/>
    </xf>
    <xf numFmtId="49" fontId="31" fillId="0" borderId="0" xfId="0" applyNumberFormat="1" applyFont="1" applyBorder="1" applyAlignment="1">
      <alignment horizontal="right"/>
    </xf>
    <xf numFmtId="49" fontId="31" fillId="0" borderId="4" xfId="0" applyNumberFormat="1" applyFont="1" applyBorder="1" applyAlignment="1">
      <alignment horizontal="left"/>
    </xf>
    <xf numFmtId="0" fontId="36" fillId="0" borderId="0" xfId="0" applyFont="1" applyBorder="1" applyAlignment="1">
      <alignment horizontal="right"/>
    </xf>
    <xf numFmtId="0" fontId="31" fillId="0" borderId="0" xfId="0" applyFont="1" applyBorder="1" applyAlignment="1">
      <alignment horizontal="right"/>
    </xf>
    <xf numFmtId="0" fontId="17" fillId="0" borderId="0" xfId="0" applyFont="1" applyBorder="1" applyAlignment="1">
      <alignment horizontal="left"/>
    </xf>
    <xf numFmtId="0" fontId="17" fillId="0" borderId="0" xfId="0" applyFont="1" applyBorder="1" applyAlignment="1">
      <alignment horizontal="right"/>
    </xf>
    <xf numFmtId="0" fontId="17" fillId="0" borderId="0" xfId="1"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0" fillId="0" borderId="8" xfId="1" applyNumberFormat="1" applyFont="1" applyFill="1" applyBorder="1" applyAlignment="1">
      <alignment horizontal="center" vertical="center"/>
    </xf>
    <xf numFmtId="0" fontId="2" fillId="3" borderId="1" xfId="1" applyNumberFormat="1" applyFont="1" applyFill="1" applyBorder="1" applyAlignment="1">
      <alignment horizontal="center" vertical="center" wrapText="1"/>
    </xf>
    <xf numFmtId="0" fontId="2" fillId="0" borderId="7" xfId="1" applyNumberFormat="1" applyFont="1" applyFill="1" applyBorder="1" applyAlignment="1">
      <alignment horizontal="center" vertical="center" wrapText="1"/>
    </xf>
    <xf numFmtId="0" fontId="16" fillId="3" borderId="1" xfId="1" applyNumberFormat="1" applyFont="1" applyFill="1" applyBorder="1" applyAlignment="1">
      <alignment horizontal="center" vertical="center" wrapText="1"/>
    </xf>
    <xf numFmtId="0" fontId="23" fillId="0" borderId="0" xfId="1" applyNumberFormat="1" applyFont="1" applyFill="1" applyBorder="1" applyAlignment="1">
      <alignment horizontal="center"/>
    </xf>
    <xf numFmtId="0" fontId="18" fillId="0" borderId="0" xfId="1" applyNumberFormat="1" applyFont="1" applyFill="1" applyBorder="1" applyAlignment="1">
      <alignment horizontal="left" vertical="center" wrapText="1"/>
    </xf>
    <xf numFmtId="0" fontId="16" fillId="0" borderId="5" xfId="1" applyNumberFormat="1" applyFont="1" applyFill="1" applyBorder="1" applyAlignment="1">
      <alignment horizontal="center" vertical="center" wrapText="1"/>
    </xf>
    <xf numFmtId="0" fontId="17" fillId="0" borderId="4" xfId="1" applyNumberFormat="1" applyFont="1" applyFill="1" applyBorder="1" applyAlignment="1">
      <alignment horizontal="center" vertical="center"/>
    </xf>
    <xf numFmtId="0" fontId="1" fillId="0" borderId="0" xfId="1" applyNumberFormat="1" applyFont="1" applyFill="1" applyBorder="1" applyAlignment="1">
      <alignment horizontal="center" vertical="center"/>
    </xf>
    <xf numFmtId="0" fontId="28" fillId="0" borderId="0"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26" fillId="0" borderId="0" xfId="1" applyNumberFormat="1" applyFont="1" applyFill="1" applyBorder="1" applyAlignment="1">
      <alignment horizontal="left" vertical="center" wrapText="1"/>
    </xf>
    <xf numFmtId="0" fontId="24" fillId="0" borderId="0" xfId="1" applyNumberFormat="1" applyFont="1" applyFill="1" applyBorder="1" applyAlignment="1">
      <alignment horizontal="center" vertical="center" wrapText="1"/>
    </xf>
    <xf numFmtId="0" fontId="10" fillId="0" borderId="1" xfId="1" applyNumberFormat="1" applyFont="1" applyFill="1" applyBorder="1" applyAlignment="1">
      <alignment horizontal="left" vertical="center" wrapText="1"/>
    </xf>
    <xf numFmtId="49" fontId="1" fillId="0" borderId="0" xfId="1" applyNumberFormat="1" applyFont="1" applyFill="1" applyBorder="1" applyAlignment="1">
      <alignment horizontal="center"/>
    </xf>
    <xf numFmtId="0" fontId="10" fillId="0" borderId="6"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9" fontId="16" fillId="0" borderId="0" xfId="1" applyNumberFormat="1" applyFont="1" applyFill="1" applyBorder="1" applyAlignment="1">
      <alignment horizontal="center"/>
    </xf>
    <xf numFmtId="0" fontId="2" fillId="0" borderId="0" xfId="1" applyNumberFormat="1" applyFont="1" applyFill="1" applyBorder="1" applyAlignment="1">
      <alignment horizontal="center" vertical="top"/>
    </xf>
    <xf numFmtId="0" fontId="2" fillId="0" borderId="1" xfId="1" applyNumberFormat="1" applyFont="1" applyFill="1" applyBorder="1" applyAlignment="1">
      <alignment horizontal="center" vertical="center"/>
    </xf>
    <xf numFmtId="0" fontId="16" fillId="0" borderId="1" xfId="1" applyNumberFormat="1" applyFont="1" applyFill="1" applyBorder="1" applyAlignment="1">
      <alignment horizontal="center" vertical="center" wrapText="1"/>
    </xf>
    <xf numFmtId="0" fontId="2" fillId="0" borderId="4" xfId="1" applyNumberFormat="1" applyFont="1" applyFill="1" applyBorder="1"/>
    <xf numFmtId="0" fontId="2" fillId="0" borderId="0" xfId="1" applyNumberFormat="1" applyFont="1" applyFill="1" applyBorder="1" applyAlignment="1">
      <alignment horizontal="center"/>
    </xf>
    <xf numFmtId="0" fontId="24" fillId="0" borderId="0" xfId="1" applyNumberFormat="1" applyFont="1" applyFill="1" applyBorder="1" applyAlignment="1">
      <alignment horizontal="center"/>
    </xf>
    <xf numFmtId="0" fontId="23" fillId="0" borderId="4" xfId="1" applyNumberFormat="1" applyFont="1" applyFill="1" applyBorder="1" applyAlignment="1">
      <alignment horizontal="center"/>
    </xf>
    <xf numFmtId="0" fontId="10" fillId="0" borderId="5" xfId="1" applyNumberFormat="1" applyFont="1" applyFill="1" applyBorder="1" applyAlignment="1">
      <alignment horizontal="center" vertical="center" wrapText="1"/>
    </xf>
    <xf numFmtId="0" fontId="16" fillId="0" borderId="0" xfId="0" applyFont="1" applyBorder="1" applyAlignment="1">
      <alignment horizontal="center" vertical="top" wrapText="1"/>
    </xf>
    <xf numFmtId="0" fontId="1" fillId="0" borderId="1" xfId="1" applyNumberFormat="1" applyFont="1" applyFill="1" applyBorder="1" applyAlignment="1">
      <alignment horizontal="center" vertical="center"/>
    </xf>
    <xf numFmtId="0" fontId="10" fillId="3" borderId="1" xfId="1" applyNumberFormat="1" applyFont="1" applyFill="1" applyBorder="1" applyAlignment="1">
      <alignment horizontal="center" vertical="center"/>
    </xf>
    <xf numFmtId="0" fontId="1" fillId="0" borderId="1" xfId="1" applyNumberFormat="1" applyFont="1" applyFill="1" applyBorder="1" applyAlignment="1">
      <alignment horizontal="center" vertical="center" wrapText="1"/>
    </xf>
    <xf numFmtId="0" fontId="10" fillId="0" borderId="0" xfId="1" applyNumberFormat="1" applyFont="1" applyFill="1" applyBorder="1" applyAlignment="1">
      <alignment horizontal="center" vertical="center" wrapText="1"/>
    </xf>
    <xf numFmtId="0" fontId="10"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1" fillId="0" borderId="6" xfId="1" applyNumberFormat="1" applyFont="1" applyFill="1" applyBorder="1" applyAlignment="1">
      <alignment horizontal="center" vertical="center" wrapText="1"/>
    </xf>
    <xf numFmtId="0" fontId="15" fillId="0" borderId="0" xfId="1" applyNumberFormat="1" applyFont="1" applyFill="1" applyBorder="1" applyAlignment="1">
      <alignment horizontal="center"/>
    </xf>
    <xf numFmtId="0" fontId="5" fillId="0" borderId="0" xfId="1" applyNumberFormat="1" applyFont="1" applyFill="1" applyBorder="1" applyAlignment="1">
      <alignment horizontal="center" wrapText="1"/>
    </xf>
    <xf numFmtId="0" fontId="10" fillId="0" borderId="5" xfId="1" applyNumberFormat="1" applyFont="1" applyFill="1" applyBorder="1" applyAlignment="1">
      <alignment horizontal="center" vertical="center"/>
    </xf>
    <xf numFmtId="0" fontId="10" fillId="0" borderId="1" xfId="1" applyNumberFormat="1" applyFont="1" applyFill="1" applyBorder="1" applyAlignment="1">
      <alignment horizontal="center" vertical="center"/>
    </xf>
    <xf numFmtId="0" fontId="15" fillId="0" borderId="4" xfId="1" applyNumberFormat="1" applyFont="1" applyFill="1" applyBorder="1" applyAlignment="1">
      <alignment horizontal="center"/>
    </xf>
    <xf numFmtId="0" fontId="11" fillId="0" borderId="0" xfId="0" applyFont="1" applyBorder="1" applyAlignment="1">
      <alignment horizontal="center" vertical="center"/>
    </xf>
    <xf numFmtId="0" fontId="1" fillId="0" borderId="0" xfId="0" applyFont="1" applyBorder="1" applyAlignment="1">
      <alignment horizontal="center" vertical="center"/>
    </xf>
    <xf numFmtId="0" fontId="15" fillId="0" borderId="0" xfId="0" applyFont="1" applyBorder="1" applyAlignment="1">
      <alignment horizontal="center"/>
    </xf>
    <xf numFmtId="0" fontId="5" fillId="0" borderId="0" xfId="1" applyNumberFormat="1" applyFont="1" applyFill="1" applyBorder="1" applyAlignment="1">
      <alignment horizontal="center"/>
    </xf>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1" fontId="15" fillId="0" borderId="4" xfId="0" applyNumberFormat="1" applyFont="1" applyBorder="1" applyAlignment="1">
      <alignment horizontal="center" vertical="top"/>
    </xf>
    <xf numFmtId="0" fontId="18" fillId="0" borderId="0" xfId="0" applyFont="1" applyBorder="1" applyAlignment="1">
      <alignment wrapText="1"/>
    </xf>
    <xf numFmtId="0" fontId="1" fillId="0" borderId="2"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1" fillId="0" borderId="0" xfId="0" applyFont="1" applyBorder="1" applyAlignment="1">
      <alignment horizontal="center"/>
    </xf>
    <xf numFmtId="0" fontId="1" fillId="0" borderId="0" xfId="0" applyFont="1" applyBorder="1" applyAlignment="1">
      <alignment horizontal="center"/>
    </xf>
    <xf numFmtId="0" fontId="17" fillId="0" borderId="0" xfId="0" applyFont="1" applyBorder="1" applyAlignment="1">
      <alignment horizontal="center"/>
    </xf>
    <xf numFmtId="0" fontId="4" fillId="0" borderId="0" xfId="1" applyNumberFormat="1" applyFont="1" applyFill="1" applyBorder="1"/>
    <xf numFmtId="0" fontId="1" fillId="0" borderId="0" xfId="1" applyNumberFormat="1" applyFont="1" applyFill="1" applyBorder="1" applyAlignment="1">
      <alignment horizontal="right" vertical="center"/>
    </xf>
    <xf numFmtId="0" fontId="5" fillId="0" borderId="0" xfId="1" applyNumberFormat="1" applyFont="1" applyFill="1" applyBorder="1" applyAlignment="1">
      <alignment horizontal="center" vertical="center" wrapText="1"/>
    </xf>
    <xf numFmtId="0" fontId="1" fillId="0" borderId="0" xfId="1" applyNumberFormat="1" applyFont="1" applyFill="1" applyBorder="1" applyAlignment="1">
      <alignment horizontal="right"/>
    </xf>
    <xf numFmtId="0" fontId="4" fillId="0" borderId="0" xfId="1" applyNumberFormat="1" applyFont="1" applyFill="1" applyBorder="1"/>
    <xf numFmtId="0" fontId="8" fillId="0" borderId="0" xfId="1" applyNumberFormat="1" applyFont="1" applyFill="1" applyBorder="1" applyAlignment="1">
      <alignment horizontal="center" vertical="center"/>
    </xf>
    <xf numFmtId="0" fontId="10" fillId="0" borderId="0" xfId="1" applyNumberFormat="1" applyFont="1" applyFill="1" applyBorder="1" applyAlignment="1">
      <alignment horizontal="center" vertical="center"/>
    </xf>
    <xf numFmtId="0" fontId="11" fillId="0" borderId="0" xfId="1" applyNumberFormat="1" applyFont="1" applyFill="1" applyBorder="1" applyAlignment="1"/>
    <xf numFmtId="0" fontId="1" fillId="0" borderId="0" xfId="1" applyNumberFormat="1" applyFont="1" applyFill="1" applyBorder="1" applyAlignment="1"/>
    <xf numFmtId="0" fontId="10" fillId="0" borderId="1" xfId="1" applyNumberFormat="1" applyFont="1" applyFill="1" applyBorder="1" applyAlignment="1">
      <alignment horizontal="center" vertical="center" wrapText="1"/>
    </xf>
    <xf numFmtId="0" fontId="4" fillId="0" borderId="0" xfId="1" applyNumberFormat="1" applyFont="1" applyFill="1" applyBorder="1" applyAlignment="1">
      <alignment vertical="center"/>
    </xf>
    <xf numFmtId="0" fontId="10" fillId="3" borderId="1" xfId="1" applyNumberFormat="1" applyFont="1" applyFill="1" applyBorder="1" applyAlignment="1">
      <alignment horizontal="center" vertical="center" textRotation="90" wrapText="1"/>
    </xf>
    <xf numFmtId="0" fontId="14" fillId="0" borderId="0" xfId="1" applyNumberFormat="1" applyFont="1" applyFill="1" applyBorder="1"/>
    <xf numFmtId="0" fontId="10" fillId="0" borderId="1" xfId="1" applyNumberFormat="1" applyFont="1" applyFill="1" applyBorder="1" applyAlignment="1">
      <alignment horizontal="center" vertical="center" textRotation="90" wrapText="1"/>
    </xf>
    <xf numFmtId="0" fontId="8" fillId="0" borderId="0" xfId="1" applyNumberFormat="1" applyFont="1" applyFill="1" applyBorder="1"/>
    <xf numFmtId="0" fontId="4" fillId="0" borderId="1" xfId="1" applyNumberFormat="1" applyFont="1" applyFill="1" applyBorder="1" applyAlignment="1">
      <alignment horizontal="center" vertical="center" textRotation="90" wrapText="1"/>
    </xf>
    <xf numFmtId="0" fontId="2"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xf>
    <xf numFmtId="0" fontId="10" fillId="0" borderId="1" xfId="1" applyNumberFormat="1" applyFont="1" applyFill="1" applyBorder="1" applyAlignment="1">
      <alignment horizontal="center"/>
    </xf>
    <xf numFmtId="49" fontId="10" fillId="0" borderId="1" xfId="1" applyNumberFormat="1" applyFont="1" applyFill="1" applyBorder="1" applyAlignment="1">
      <alignment horizontal="center"/>
    </xf>
    <xf numFmtId="0" fontId="10" fillId="0" borderId="0" xfId="1" applyNumberFormat="1" applyFont="1" applyFill="1" applyBorder="1"/>
    <xf numFmtId="0" fontId="5" fillId="0" borderId="1" xfId="1" applyNumberFormat="1" applyFont="1" applyFill="1" applyBorder="1" applyAlignment="1">
      <alignment horizontal="center" vertical="center"/>
    </xf>
    <xf numFmtId="0" fontId="15" fillId="0" borderId="1" xfId="1" applyNumberFormat="1" applyFont="1" applyFill="1" applyBorder="1" applyAlignment="1">
      <alignment horizontal="center" vertical="center" wrapText="1"/>
    </xf>
    <xf numFmtId="170" fontId="5" fillId="0" borderId="1" xfId="1" applyNumberFormat="1" applyFont="1" applyFill="1" applyBorder="1" applyAlignment="1">
      <alignment horizontal="right" vertical="center"/>
    </xf>
    <xf numFmtId="4" fontId="15" fillId="0" borderId="1" xfId="1" applyNumberFormat="1" applyFont="1" applyFill="1" applyBorder="1" applyAlignment="1">
      <alignment horizontal="right" vertical="center"/>
    </xf>
    <xf numFmtId="170" fontId="5" fillId="0" borderId="1" xfId="1" applyNumberFormat="1" applyFont="1" applyFill="1" applyBorder="1" applyAlignment="1">
      <alignment horizontal="right" vertical="center"/>
    </xf>
    <xf numFmtId="170" fontId="15" fillId="3" borderId="1" xfId="1" applyNumberFormat="1" applyFont="1" applyFill="1" applyBorder="1" applyAlignment="1">
      <alignment horizontal="right" vertical="center" wrapText="1"/>
    </xf>
    <xf numFmtId="0" fontId="1" fillId="0" borderId="1" xfId="1" applyNumberFormat="1" applyFont="1" applyFill="1" applyBorder="1" applyAlignment="1">
      <alignment horizontal="center" vertical="center" wrapText="1"/>
    </xf>
    <xf numFmtId="4" fontId="1" fillId="0" borderId="1" xfId="1" applyNumberFormat="1" applyFont="1" applyFill="1" applyBorder="1" applyAlignment="1">
      <alignment horizontal="right" vertical="center"/>
    </xf>
    <xf numFmtId="4" fontId="1" fillId="0" borderId="1" xfId="1" applyNumberFormat="1" applyFont="1" applyFill="1" applyBorder="1" applyAlignment="1">
      <alignment horizontal="right" vertical="center"/>
    </xf>
    <xf numFmtId="170" fontId="10" fillId="0" borderId="1" xfId="1" applyNumberFormat="1" applyFont="1" applyFill="1" applyBorder="1" applyAlignment="1">
      <alignment horizontal="right" vertical="center"/>
    </xf>
    <xf numFmtId="170" fontId="1" fillId="0" borderId="1" xfId="1" applyNumberFormat="1" applyFont="1" applyFill="1" applyBorder="1" applyAlignment="1">
      <alignment horizontal="right" vertical="center" wrapText="1"/>
    </xf>
    <xf numFmtId="49" fontId="10" fillId="0" borderId="1" xfId="1" applyNumberFormat="1" applyFont="1" applyFill="1" applyBorder="1" applyAlignment="1">
      <alignment horizontal="center" vertical="center"/>
    </xf>
    <xf numFmtId="0" fontId="10"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xf>
    <xf numFmtId="0" fontId="10" fillId="3" borderId="1" xfId="1" applyNumberFormat="1" applyFont="1" applyFill="1" applyBorder="1" applyAlignment="1">
      <alignment horizontal="left" vertical="center" wrapText="1"/>
    </xf>
    <xf numFmtId="170" fontId="10" fillId="0" borderId="1" xfId="1" applyNumberFormat="1" applyFont="1" applyFill="1" applyBorder="1" applyAlignment="1">
      <alignment horizontal="right" vertical="center"/>
    </xf>
    <xf numFmtId="170" fontId="10" fillId="3" borderId="1" xfId="1" applyNumberFormat="1" applyFont="1" applyFill="1" applyBorder="1" applyAlignment="1">
      <alignment horizontal="right" vertical="center"/>
    </xf>
    <xf numFmtId="0" fontId="10" fillId="0" borderId="0" xfId="1" applyNumberFormat="1" applyFont="1" applyFill="1" applyBorder="1"/>
    <xf numFmtId="0" fontId="10" fillId="4" borderId="1" xfId="1" applyNumberFormat="1" applyFont="1" applyFill="1" applyBorder="1" applyAlignment="1">
      <alignment horizontal="left" vertical="center" wrapText="1"/>
    </xf>
    <xf numFmtId="170" fontId="10" fillId="3" borderId="1" xfId="1" applyNumberFormat="1" applyFont="1" applyFill="1" applyBorder="1" applyAlignment="1">
      <alignment horizontal="right" vertical="center"/>
    </xf>
    <xf numFmtId="0" fontId="10" fillId="4" borderId="1" xfId="1" applyNumberFormat="1" applyFont="1" applyFill="1" applyBorder="1" applyAlignment="1">
      <alignment horizontal="left" vertical="center"/>
    </xf>
    <xf numFmtId="4" fontId="1" fillId="3" borderId="1" xfId="1" applyNumberFormat="1" applyFont="1" applyFill="1" applyBorder="1" applyAlignment="1">
      <alignment horizontal="right" vertical="center"/>
    </xf>
    <xf numFmtId="0" fontId="10" fillId="0" borderId="1" xfId="1" applyNumberFormat="1" applyFont="1" applyFill="1" applyBorder="1" applyAlignment="1">
      <alignment horizontal="left" vertical="center" wrapText="1"/>
    </xf>
    <xf numFmtId="0" fontId="10" fillId="0" borderId="1" xfId="1" applyNumberFormat="1" applyFont="1" applyFill="1" applyBorder="1" applyAlignment="1">
      <alignment horizontal="left" vertical="center"/>
    </xf>
    <xf numFmtId="3" fontId="1" fillId="0" borderId="1" xfId="1" applyNumberFormat="1" applyFont="1" applyFill="1" applyBorder="1" applyAlignment="1">
      <alignment vertical="center" wrapText="1"/>
    </xf>
    <xf numFmtId="0" fontId="1" fillId="4" borderId="1" xfId="1" applyNumberFormat="1" applyFont="1" applyFill="1" applyBorder="1" applyAlignment="1">
      <alignment vertical="center" wrapText="1"/>
    </xf>
    <xf numFmtId="3" fontId="16" fillId="0" borderId="1" xfId="1" applyNumberFormat="1" applyFont="1" applyFill="1" applyBorder="1" applyAlignment="1">
      <alignment vertical="center" wrapText="1"/>
    </xf>
    <xf numFmtId="0" fontId="16" fillId="0" borderId="1" xfId="1" applyNumberFormat="1" applyFont="1" applyFill="1" applyBorder="1" applyAlignment="1">
      <alignment vertical="center" wrapText="1"/>
    </xf>
    <xf numFmtId="0" fontId="1" fillId="0" borderId="1" xfId="1" applyNumberFormat="1" applyFont="1" applyFill="1" applyBorder="1" applyAlignment="1">
      <alignment vertical="center" wrapText="1"/>
    </xf>
    <xf numFmtId="0" fontId="10" fillId="0" borderId="1" xfId="1" applyNumberFormat="1" applyFont="1" applyFill="1" applyBorder="1" applyAlignment="1">
      <alignment horizontal="left" vertical="center" wrapText="1"/>
    </xf>
    <xf numFmtId="3" fontId="1" fillId="3" borderId="1" xfId="1" applyNumberFormat="1" applyFont="1" applyFill="1" applyBorder="1" applyAlignment="1">
      <alignment vertical="center" wrapText="1"/>
    </xf>
    <xf numFmtId="3" fontId="1" fillId="4" borderId="1" xfId="1" applyNumberFormat="1" applyFont="1" applyFill="1" applyBorder="1" applyAlignment="1">
      <alignment vertical="center" wrapText="1"/>
    </xf>
    <xf numFmtId="0" fontId="10" fillId="0" borderId="1" xfId="1" applyNumberFormat="1" applyFont="1" applyFill="1" applyBorder="1" applyAlignment="1">
      <alignment horizontal="center" wrapText="1"/>
    </xf>
    <xf numFmtId="0" fontId="10" fillId="4" borderId="1" xfId="1" applyNumberFormat="1" applyFont="1" applyFill="1" applyBorder="1" applyAlignment="1">
      <alignment horizontal="left" wrapText="1"/>
    </xf>
    <xf numFmtId="0" fontId="1" fillId="3" borderId="1" xfId="0" applyFont="1" applyFill="1" applyBorder="1" applyAlignment="1">
      <alignment horizontal="center" vertical="center"/>
    </xf>
    <xf numFmtId="0" fontId="1" fillId="4" borderId="1" xfId="1" applyNumberFormat="1" applyFont="1" applyFill="1" applyBorder="1" applyAlignment="1">
      <alignment horizontal="left" vertical="center" wrapText="1"/>
    </xf>
    <xf numFmtId="0" fontId="1" fillId="0" borderId="1" xfId="1" applyNumberFormat="1" applyFont="1" applyFill="1" applyBorder="1" applyAlignment="1">
      <alignment horizontal="right" vertical="center" wrapText="1"/>
    </xf>
    <xf numFmtId="170" fontId="1" fillId="0" borderId="1" xfId="1" applyNumberFormat="1" applyFont="1" applyFill="1" applyBorder="1" applyAlignment="1">
      <alignment horizontal="right" vertical="center"/>
    </xf>
    <xf numFmtId="0" fontId="1" fillId="0" borderId="0" xfId="0" applyFont="1"/>
    <xf numFmtId="0" fontId="1" fillId="0" borderId="0" xfId="0" applyFont="1"/>
    <xf numFmtId="0" fontId="1" fillId="3" borderId="0" xfId="0" applyFont="1" applyFill="1"/>
    <xf numFmtId="0" fontId="11" fillId="0" borderId="0" xfId="1" applyNumberFormat="1" applyFont="1" applyFill="1" applyBorder="1" applyAlignment="1">
      <alignment horizontal="right" vertical="center"/>
    </xf>
    <xf numFmtId="0" fontId="11" fillId="0" borderId="0" xfId="1" applyNumberFormat="1" applyFont="1" applyFill="1" applyBorder="1" applyAlignment="1">
      <alignment horizontal="right"/>
    </xf>
    <xf numFmtId="0" fontId="17" fillId="0" borderId="0" xfId="0" applyFont="1" applyAlignment="1">
      <alignment horizontal="center"/>
    </xf>
    <xf numFmtId="0" fontId="17" fillId="3" borderId="0" xfId="0" applyFont="1" applyFill="1" applyAlignment="1">
      <alignment horizontal="center"/>
    </xf>
    <xf numFmtId="0" fontId="6" fillId="0" borderId="0" xfId="1" applyNumberFormat="1" applyFont="1" applyFill="1" applyBorder="1" applyAlignment="1">
      <alignment vertical="center"/>
    </xf>
    <xf numFmtId="0" fontId="6" fillId="3" borderId="0" xfId="1" applyNumberFormat="1" applyFont="1" applyFill="1" applyBorder="1" applyAlignment="1">
      <alignment vertical="center"/>
    </xf>
    <xf numFmtId="0" fontId="10" fillId="0" borderId="0" xfId="1" applyNumberFormat="1" applyFont="1" applyFill="1" applyBorder="1" applyAlignment="1">
      <alignment vertical="top"/>
    </xf>
    <xf numFmtId="0" fontId="10" fillId="3" borderId="0" xfId="1" applyNumberFormat="1" applyFont="1" applyFill="1" applyBorder="1" applyAlignment="1">
      <alignment vertical="top"/>
    </xf>
    <xf numFmtId="0" fontId="17" fillId="0" borderId="0" xfId="0" applyFont="1" applyAlignment="1">
      <alignment vertical="center"/>
    </xf>
    <xf numFmtId="0" fontId="17" fillId="3" borderId="0" xfId="0" applyFont="1" applyFill="1" applyAlignment="1">
      <alignment vertical="center"/>
    </xf>
    <xf numFmtId="0" fontId="17" fillId="0" borderId="0" xfId="0" applyFont="1" applyAlignment="1">
      <alignment horizontal="center" vertical="center"/>
    </xf>
    <xf numFmtId="0" fontId="17" fillId="3" borderId="0" xfId="0" applyFont="1" applyFill="1" applyAlignment="1">
      <alignment horizontal="center" vertical="center"/>
    </xf>
    <xf numFmtId="0" fontId="11" fillId="0" borderId="0" xfId="0" applyFont="1" applyAlignment="1"/>
    <xf numFmtId="0" fontId="11" fillId="3" borderId="0" xfId="0" applyFont="1" applyFill="1" applyAlignment="1"/>
    <xf numFmtId="0" fontId="1" fillId="0" borderId="0" xfId="0" applyFont="1" applyAlignment="1"/>
    <xf numFmtId="0" fontId="1" fillId="3" borderId="0" xfId="0" applyFont="1" applyFill="1" applyAlignment="1"/>
    <xf numFmtId="0" fontId="1" fillId="0" borderId="0" xfId="0" applyFont="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2" xfId="0" applyFont="1" applyBorder="1" applyAlignment="1">
      <alignment vertical="center" textRotation="90" wrapText="1"/>
    </xf>
    <xf numFmtId="0" fontId="1" fillId="3" borderId="1" xfId="0" applyFont="1" applyFill="1" applyBorder="1" applyAlignment="1">
      <alignment horizontal="center" vertical="center" textRotation="90" wrapText="1"/>
    </xf>
    <xf numFmtId="0" fontId="1" fillId="3" borderId="3" xfId="0" applyFont="1" applyFill="1" applyBorder="1" applyAlignment="1">
      <alignment horizontal="center" vertical="center" textRotation="90" wrapText="1"/>
    </xf>
    <xf numFmtId="4" fontId="1" fillId="0" borderId="1" xfId="0" applyNumberFormat="1" applyFont="1" applyBorder="1" applyAlignment="1">
      <alignment horizontal="center" vertical="center" textRotation="90" wrapText="1"/>
    </xf>
    <xf numFmtId="4" fontId="1" fillId="3" borderId="1" xfId="0" applyNumberFormat="1" applyFont="1" applyFill="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5" borderId="3" xfId="0" applyFont="1" applyFill="1" applyBorder="1" applyAlignment="1">
      <alignment horizontal="center" vertical="center" textRotation="90" wrapText="1"/>
    </xf>
    <xf numFmtId="49" fontId="1" fillId="0" borderId="1" xfId="0" applyNumberFormat="1" applyFont="1" applyBorder="1" applyAlignment="1">
      <alignment horizontal="center" vertical="center" wrapText="1"/>
    </xf>
    <xf numFmtId="49" fontId="1" fillId="3" borderId="1" xfId="0" applyNumberFormat="1" applyFont="1" applyFill="1" applyBorder="1" applyAlignment="1">
      <alignment horizontal="center" vertical="center" wrapText="1"/>
    </xf>
    <xf numFmtId="0" fontId="15" fillId="0" borderId="1" xfId="0" applyFont="1" applyBorder="1" applyAlignment="1">
      <alignment horizontal="right" vertical="center" wrapText="1"/>
    </xf>
    <xf numFmtId="170" fontId="15" fillId="3" borderId="1" xfId="0" applyNumberFormat="1" applyFont="1" applyFill="1" applyBorder="1" applyAlignment="1">
      <alignment horizontal="right" vertical="center" wrapText="1"/>
    </xf>
    <xf numFmtId="0" fontId="1" fillId="0" borderId="1" xfId="0" applyFont="1" applyBorder="1" applyAlignment="1">
      <alignment horizontal="right" vertical="center" wrapText="1"/>
    </xf>
    <xf numFmtId="170" fontId="1" fillId="3" borderId="1" xfId="0" applyNumberFormat="1" applyFont="1" applyFill="1" applyBorder="1" applyAlignment="1">
      <alignment horizontal="right" vertical="center" wrapText="1"/>
    </xf>
    <xf numFmtId="170" fontId="1" fillId="0" borderId="0" xfId="0" applyNumberFormat="1" applyFont="1"/>
    <xf numFmtId="170" fontId="1" fillId="0" borderId="1" xfId="0" applyNumberFormat="1" applyFont="1" applyBorder="1" applyAlignment="1">
      <alignment horizontal="right" vertical="center" wrapText="1"/>
    </xf>
    <xf numFmtId="0" fontId="1" fillId="3" borderId="1" xfId="0" applyFont="1" applyFill="1" applyBorder="1" applyAlignment="1">
      <alignment horizontal="right" vertical="center" wrapText="1"/>
    </xf>
    <xf numFmtId="49" fontId="1" fillId="3" borderId="1" xfId="0" applyNumberFormat="1" applyFont="1" applyFill="1" applyBorder="1" applyAlignment="1">
      <alignment horizontal="right" vertical="center" wrapText="1"/>
    </xf>
    <xf numFmtId="170" fontId="1" fillId="3" borderId="1" xfId="1" applyNumberFormat="1" applyFont="1" applyFill="1" applyBorder="1" applyAlignment="1">
      <alignment horizontal="right"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0" fillId="3" borderId="1" xfId="1" applyNumberFormat="1" applyFont="1" applyFill="1" applyBorder="1" applyAlignment="1">
      <alignment horizontal="left" vertical="center" wrapText="1"/>
    </xf>
    <xf numFmtId="0" fontId="10" fillId="3" borderId="1" xfId="1" applyNumberFormat="1" applyFont="1" applyFill="1" applyBorder="1" applyAlignment="1">
      <alignment horizontal="left" vertical="center"/>
    </xf>
    <xf numFmtId="170" fontId="1" fillId="5" borderId="1" xfId="0" applyNumberFormat="1" applyFont="1" applyFill="1" applyBorder="1" applyAlignment="1">
      <alignment horizontal="right" vertical="center" wrapText="1"/>
    </xf>
    <xf numFmtId="0" fontId="1" fillId="0" borderId="1" xfId="0" applyFont="1" applyBorder="1" applyAlignment="1">
      <alignment horizontal="right"/>
    </xf>
    <xf numFmtId="0" fontId="2" fillId="3" borderId="1" xfId="0" applyFont="1" applyFill="1" applyBorder="1" applyAlignment="1">
      <alignment horizontal="center" vertical="center" wrapText="1"/>
    </xf>
    <xf numFmtId="0" fontId="1" fillId="0" borderId="1" xfId="0" applyFont="1" applyBorder="1" applyAlignment="1">
      <alignment horizontal="right" vertical="center"/>
    </xf>
    <xf numFmtId="170" fontId="1" fillId="3" borderId="1" xfId="0" applyNumberFormat="1" applyFont="1" applyFill="1" applyBorder="1" applyAlignment="1">
      <alignment horizontal="right" vertical="center"/>
    </xf>
    <xf numFmtId="170" fontId="1" fillId="0" borderId="1" xfId="0" applyNumberFormat="1" applyFont="1" applyBorder="1" applyAlignment="1">
      <alignment horizontal="right" vertical="center"/>
    </xf>
    <xf numFmtId="0" fontId="1" fillId="0" borderId="1" xfId="0" applyFont="1" applyBorder="1" applyAlignment="1">
      <alignment horizontal="right"/>
    </xf>
    <xf numFmtId="49" fontId="10" fillId="0" borderId="0" xfId="1" applyNumberFormat="1" applyFont="1" applyFill="1" applyBorder="1" applyAlignment="1">
      <alignment horizontal="center" vertical="center"/>
    </xf>
    <xf numFmtId="0" fontId="10" fillId="0" borderId="0" xfId="1" applyNumberFormat="1" applyFont="1" applyFill="1" applyBorder="1" applyAlignment="1">
      <alignment horizontal="center" vertical="center" wrapText="1"/>
    </xf>
    <xf numFmtId="0" fontId="1" fillId="0" borderId="0" xfId="0" applyFont="1" applyBorder="1"/>
    <xf numFmtId="0" fontId="1" fillId="3" borderId="0" xfId="0" applyFont="1" applyFill="1" applyBorder="1"/>
    <xf numFmtId="0" fontId="1" fillId="0" borderId="0" xfId="0" applyFont="1" applyBorder="1"/>
    <xf numFmtId="0" fontId="1" fillId="0" borderId="0" xfId="0" applyFont="1" applyBorder="1" applyAlignment="1">
      <alignment wrapText="1"/>
    </xf>
    <xf numFmtId="0" fontId="1" fillId="0" borderId="0" xfId="0" applyFont="1" applyAlignment="1">
      <alignment wrapText="1"/>
    </xf>
    <xf numFmtId="0" fontId="10" fillId="0" borderId="1" xfId="1" applyNumberFormat="1" applyFont="1" applyFill="1" applyBorder="1" applyAlignment="1">
      <alignment horizontal="left" wrapText="1"/>
    </xf>
    <xf numFmtId="0" fontId="1" fillId="3" borderId="1" xfId="1" applyNumberFormat="1" applyFont="1" applyFill="1" applyBorder="1" applyAlignment="1">
      <alignment vertical="center" wrapText="1"/>
    </xf>
    <xf numFmtId="0" fontId="10" fillId="3" borderId="1" xfId="1" applyNumberFormat="1" applyFont="1" applyFill="1" applyBorder="1" applyAlignment="1">
      <alignment horizontal="left" wrapText="1"/>
    </xf>
    <xf numFmtId="0" fontId="1" fillId="4" borderId="1" xfId="0" applyFont="1" applyFill="1" applyBorder="1" applyAlignment="1">
      <alignment horizontal="right" vertical="center" wrapText="1"/>
    </xf>
    <xf numFmtId="0" fontId="17" fillId="0" borderId="0" xfId="0" applyFont="1" applyAlignment="1"/>
    <xf numFmtId="1" fontId="15" fillId="0" borderId="0" xfId="0" applyNumberFormat="1" applyFont="1" applyBorder="1" applyAlignment="1">
      <alignment vertical="top"/>
    </xf>
    <xf numFmtId="0" fontId="1" fillId="0" borderId="2" xfId="0" applyFont="1" applyBorder="1" applyAlignment="1">
      <alignment horizontal="center" vertical="center" wrapText="1"/>
    </xf>
    <xf numFmtId="0" fontId="1" fillId="3" borderId="1" xfId="1" applyNumberFormat="1" applyFont="1" applyFill="1" applyBorder="1" applyAlignment="1">
      <alignment horizontal="center" vertical="center" textRotation="90" wrapText="1"/>
    </xf>
    <xf numFmtId="170" fontId="15" fillId="3" borderId="3" xfId="0" applyNumberFormat="1" applyFont="1" applyFill="1" applyBorder="1" applyAlignment="1">
      <alignment horizontal="right" vertical="center" wrapText="1"/>
    </xf>
    <xf numFmtId="4" fontId="1" fillId="3" borderId="1" xfId="1" applyNumberFormat="1" applyFont="1" applyFill="1" applyBorder="1" applyAlignment="1">
      <alignment horizontal="right" vertical="center"/>
    </xf>
    <xf numFmtId="170" fontId="1" fillId="3" borderId="1" xfId="0" applyNumberFormat="1" applyFont="1" applyFill="1" applyBorder="1" applyAlignment="1">
      <alignment vertical="center"/>
    </xf>
    <xf numFmtId="170" fontId="1" fillId="3" borderId="5" xfId="0" applyNumberFormat="1" applyFont="1" applyFill="1" applyBorder="1" applyAlignment="1">
      <alignment horizontal="right" vertical="center" wrapText="1"/>
    </xf>
    <xf numFmtId="0" fontId="1" fillId="4" borderId="1" xfId="0" applyFont="1" applyFill="1" applyBorder="1" applyAlignment="1">
      <alignment horizontal="center" vertical="center" textRotation="90" wrapText="1"/>
    </xf>
    <xf numFmtId="0" fontId="1" fillId="4" borderId="1" xfId="1" applyNumberFormat="1" applyFont="1" applyFill="1" applyBorder="1" applyAlignment="1">
      <alignment horizontal="center" vertical="center" textRotation="90" wrapText="1"/>
    </xf>
    <xf numFmtId="0" fontId="1" fillId="4" borderId="1" xfId="0" applyFont="1" applyFill="1" applyBorder="1" applyAlignment="1">
      <alignment horizontal="center" vertical="center" wrapText="1"/>
    </xf>
    <xf numFmtId="170" fontId="15" fillId="0" borderId="1" xfId="0" applyNumberFormat="1" applyFont="1" applyBorder="1" applyAlignment="1">
      <alignment horizontal="right" vertical="center" wrapText="1"/>
    </xf>
    <xf numFmtId="170" fontId="15" fillId="4" borderId="1" xfId="0" applyNumberFormat="1" applyFont="1" applyFill="1" applyBorder="1" applyAlignment="1">
      <alignment horizontal="right" vertical="center" wrapText="1"/>
    </xf>
    <xf numFmtId="170" fontId="1" fillId="4" borderId="1" xfId="0" applyNumberFormat="1" applyFont="1" applyFill="1" applyBorder="1" applyAlignment="1">
      <alignment horizontal="right" vertical="center" wrapText="1"/>
    </xf>
    <xf numFmtId="4" fontId="1" fillId="0" borderId="1" xfId="1" applyNumberFormat="1" applyFont="1" applyFill="1" applyBorder="1" applyAlignment="1">
      <alignment horizontal="right" vertical="center" wrapText="1"/>
    </xf>
    <xf numFmtId="170" fontId="1" fillId="4" borderId="1" xfId="0" applyNumberFormat="1" applyFont="1" applyFill="1" applyBorder="1" applyAlignment="1">
      <alignment horizontal="right" vertical="center"/>
    </xf>
    <xf numFmtId="0" fontId="5" fillId="0" borderId="0" xfId="1" applyNumberFormat="1" applyFont="1" applyFill="1" applyBorder="1" applyAlignment="1">
      <alignment horizontal="center"/>
    </xf>
    <xf numFmtId="0" fontId="15" fillId="0" borderId="0" xfId="0" applyFont="1" applyAlignment="1">
      <alignment horizontal="center"/>
    </xf>
    <xf numFmtId="0" fontId="10" fillId="0" borderId="0" xfId="1" applyNumberFormat="1" applyFont="1" applyFill="1" applyBorder="1" applyAlignment="1">
      <alignment horizontal="center" vertical="top"/>
    </xf>
    <xf numFmtId="0" fontId="5" fillId="0" borderId="0" xfId="1" applyNumberFormat="1" applyFont="1" applyFill="1" applyBorder="1" applyAlignment="1"/>
    <xf numFmtId="0" fontId="1" fillId="0" borderId="0" xfId="0" applyFont="1" applyAlignment="1">
      <alignment horizontal="right"/>
    </xf>
    <xf numFmtId="0" fontId="11" fillId="0" borderId="0" xfId="0" applyFont="1" applyAlignment="1">
      <alignment vertical="center"/>
    </xf>
    <xf numFmtId="0" fontId="1" fillId="0" borderId="0" xfId="0" applyFont="1" applyAlignment="1">
      <alignment vertical="center"/>
    </xf>
    <xf numFmtId="0" fontId="15" fillId="0" borderId="0" xfId="1" applyNumberFormat="1" applyFont="1" applyFill="1" applyBorder="1" applyAlignment="1">
      <alignment horizontal="center"/>
    </xf>
    <xf numFmtId="0" fontId="15" fillId="0" borderId="0" xfId="1" applyNumberFormat="1" applyFont="1" applyFill="1" applyBorder="1" applyAlignment="1"/>
    <xf numFmtId="0" fontId="10"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xf>
    <xf numFmtId="0" fontId="5" fillId="0" borderId="0" xfId="1" applyNumberFormat="1" applyFont="1" applyFill="1" applyBorder="1" applyAlignment="1">
      <alignment vertical="center"/>
    </xf>
    <xf numFmtId="0" fontId="10" fillId="0" borderId="1" xfId="1" applyNumberFormat="1" applyFont="1" applyFill="1" applyBorder="1" applyAlignment="1">
      <alignment horizontal="center" vertical="center" textRotation="90" wrapText="1"/>
    </xf>
    <xf numFmtId="0" fontId="10" fillId="3" borderId="1" xfId="1" applyNumberFormat="1" applyFont="1" applyFill="1" applyBorder="1" applyAlignment="1">
      <alignment horizontal="center" vertical="center"/>
    </xf>
    <xf numFmtId="49" fontId="10" fillId="0" borderId="1" xfId="1" applyNumberFormat="1" applyFont="1" applyFill="1" applyBorder="1" applyAlignment="1">
      <alignment horizontal="center" vertical="center"/>
    </xf>
    <xf numFmtId="2" fontId="1" fillId="0" borderId="1" xfId="0" applyNumberFormat="1" applyFont="1" applyBorder="1" applyAlignment="1">
      <alignment horizontal="right" vertical="center" wrapText="1"/>
    </xf>
    <xf numFmtId="2" fontId="1" fillId="3" borderId="1" xfId="0" applyNumberFormat="1" applyFont="1" applyFill="1" applyBorder="1" applyAlignment="1">
      <alignment horizontal="right" vertical="center" wrapText="1"/>
    </xf>
    <xf numFmtId="49" fontId="10" fillId="3" borderId="1" xfId="1" applyNumberFormat="1" applyFont="1" applyFill="1" applyBorder="1" applyAlignment="1">
      <alignment horizontal="center" vertical="center"/>
    </xf>
    <xf numFmtId="1" fontId="1" fillId="5" borderId="1" xfId="0" applyNumberFormat="1" applyFont="1" applyFill="1" applyBorder="1" applyAlignment="1">
      <alignment horizontal="right" vertical="center" wrapText="1"/>
    </xf>
    <xf numFmtId="2" fontId="10" fillId="5" borderId="1" xfId="0" applyNumberFormat="1" applyFont="1" applyFill="1" applyBorder="1" applyAlignment="1">
      <alignment horizontal="right" vertical="center"/>
    </xf>
    <xf numFmtId="170" fontId="10" fillId="3" borderId="1" xfId="0" applyNumberFormat="1" applyFont="1" applyFill="1" applyBorder="1" applyAlignment="1">
      <alignment horizontal="right" vertical="center"/>
    </xf>
    <xf numFmtId="0" fontId="6" fillId="0" borderId="0" xfId="1" applyNumberFormat="1" applyFont="1" applyFill="1" applyBorder="1" applyAlignment="1">
      <alignment horizontal="center"/>
    </xf>
    <xf numFmtId="0" fontId="6" fillId="0" borderId="0" xfId="1" applyNumberFormat="1" applyFont="1" applyFill="1" applyBorder="1" applyAlignment="1"/>
    <xf numFmtId="170" fontId="10" fillId="0" borderId="1" xfId="1" applyNumberFormat="1" applyFont="1" applyFill="1" applyBorder="1" applyAlignment="1">
      <alignment horizontal="right" vertical="center"/>
    </xf>
    <xf numFmtId="0" fontId="1" fillId="5" borderId="1" xfId="0" applyFont="1" applyFill="1" applyBorder="1" applyAlignment="1">
      <alignment horizontal="right" vertical="center" wrapText="1"/>
    </xf>
    <xf numFmtId="170" fontId="10" fillId="3" borderId="1" xfId="1" applyNumberFormat="1" applyFont="1" applyFill="1" applyBorder="1" applyAlignment="1">
      <alignment horizontal="right" vertical="center"/>
    </xf>
    <xf numFmtId="0" fontId="10" fillId="0" borderId="0" xfId="1" applyNumberFormat="1" applyFont="1" applyFill="1" applyBorder="1" applyAlignment="1">
      <alignment horizontal="center" vertical="center" textRotation="90" wrapText="1"/>
    </xf>
    <xf numFmtId="0" fontId="1" fillId="0" borderId="0" xfId="0" applyFont="1" applyBorder="1" applyAlignment="1">
      <alignment horizontal="center" vertical="center" textRotation="90" wrapText="1"/>
    </xf>
    <xf numFmtId="0" fontId="20" fillId="0" borderId="0" xfId="1" applyNumberFormat="1" applyFont="1" applyFill="1" applyBorder="1" applyAlignment="1">
      <alignment horizontal="center" vertical="center"/>
    </xf>
    <xf numFmtId="49" fontId="10" fillId="0" borderId="1" xfId="1" applyNumberFormat="1" applyFont="1" applyFill="1" applyBorder="1" applyAlignment="1">
      <alignment horizontal="right" vertical="center"/>
    </xf>
    <xf numFmtId="49" fontId="10" fillId="3" borderId="1" xfId="1" applyNumberFormat="1" applyFont="1" applyFill="1" applyBorder="1" applyAlignment="1">
      <alignment horizontal="right" vertical="center"/>
    </xf>
    <xf numFmtId="0" fontId="1" fillId="0" borderId="1" xfId="0" applyFont="1" applyBorder="1" applyAlignment="1">
      <alignment horizontal="right" vertical="center"/>
    </xf>
    <xf numFmtId="0" fontId="21" fillId="0" borderId="0" xfId="1" applyNumberFormat="1" applyFont="1" applyFill="1" applyBorder="1" applyAlignment="1">
      <alignment horizontal="right"/>
    </xf>
    <xf numFmtId="170" fontId="5" fillId="0" borderId="1" xfId="1" applyNumberFormat="1" applyFont="1" applyFill="1" applyBorder="1" applyAlignment="1">
      <alignment horizontal="right" vertical="center"/>
    </xf>
    <xf numFmtId="0" fontId="15" fillId="3" borderId="1" xfId="0" applyFont="1" applyFill="1" applyBorder="1" applyAlignment="1">
      <alignment horizontal="right" vertical="center" wrapText="1"/>
    </xf>
    <xf numFmtId="170" fontId="5" fillId="3" borderId="1" xfId="1" applyNumberFormat="1" applyFont="1" applyFill="1" applyBorder="1" applyAlignment="1">
      <alignment horizontal="right" vertical="center"/>
    </xf>
    <xf numFmtId="1" fontId="1" fillId="3" borderId="1" xfId="0" applyNumberFormat="1" applyFont="1" applyFill="1" applyBorder="1" applyAlignment="1">
      <alignment horizontal="right" vertical="center" wrapText="1"/>
    </xf>
    <xf numFmtId="0" fontId="10" fillId="0" borderId="1" xfId="1" applyNumberFormat="1" applyFont="1" applyFill="1" applyBorder="1" applyAlignment="1">
      <alignment horizontal="right" vertical="center"/>
    </xf>
    <xf numFmtId="0" fontId="10" fillId="0" borderId="1" xfId="1" applyNumberFormat="1" applyFont="1" applyFill="1" applyBorder="1" applyAlignment="1">
      <alignment horizontal="right" vertical="center" wrapText="1"/>
    </xf>
    <xf numFmtId="0" fontId="10" fillId="0" borderId="1" xfId="1" applyNumberFormat="1" applyFont="1" applyFill="1" applyBorder="1" applyAlignment="1">
      <alignment horizontal="right" vertical="center"/>
    </xf>
    <xf numFmtId="3" fontId="1" fillId="0" borderId="1" xfId="1" applyNumberFormat="1" applyFont="1" applyFill="1" applyBorder="1" applyAlignment="1">
      <alignment horizontal="right" vertical="center" wrapText="1"/>
    </xf>
    <xf numFmtId="3" fontId="16" fillId="0" borderId="1" xfId="1" applyNumberFormat="1" applyFont="1" applyFill="1" applyBorder="1" applyAlignment="1">
      <alignment horizontal="right" vertical="center" wrapText="1"/>
    </xf>
    <xf numFmtId="0" fontId="16" fillId="0" borderId="1" xfId="1" applyNumberFormat="1" applyFont="1" applyFill="1" applyBorder="1" applyAlignment="1">
      <alignment horizontal="right" vertical="center" wrapText="1"/>
    </xf>
    <xf numFmtId="0" fontId="10" fillId="0" borderId="1" xfId="1" applyNumberFormat="1" applyFont="1" applyFill="1" applyBorder="1" applyAlignment="1">
      <alignment horizontal="right" vertical="center" wrapText="1"/>
    </xf>
    <xf numFmtId="0" fontId="1" fillId="0" borderId="1" xfId="1" applyNumberFormat="1" applyFont="1" applyFill="1" applyBorder="1" applyAlignment="1">
      <alignment horizontal="right" vertical="center" wrapText="1"/>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vertical="center"/>
    </xf>
    <xf numFmtId="0" fontId="10" fillId="3" borderId="0" xfId="1" applyNumberFormat="1" applyFont="1" applyFill="1" applyBorder="1" applyAlignment="1">
      <alignment horizontal="center" vertical="center"/>
    </xf>
    <xf numFmtId="0" fontId="5" fillId="3" borderId="0" xfId="1" applyNumberFormat="1" applyFont="1" applyFill="1" applyBorder="1" applyAlignment="1">
      <alignment horizontal="center" vertical="center"/>
    </xf>
    <xf numFmtId="0" fontId="20" fillId="0" borderId="1" xfId="1" applyNumberFormat="1" applyFont="1" applyFill="1" applyBorder="1" applyAlignment="1">
      <alignment horizontal="center" vertical="center"/>
    </xf>
    <xf numFmtId="0" fontId="20" fillId="3" borderId="1" xfId="1" applyNumberFormat="1" applyFont="1" applyFill="1" applyBorder="1" applyAlignment="1">
      <alignment horizontal="center" vertical="center"/>
    </xf>
    <xf numFmtId="49" fontId="20" fillId="0" borderId="1" xfId="1" applyNumberFormat="1" applyFont="1" applyFill="1" applyBorder="1" applyAlignment="1">
      <alignment horizontal="center" vertical="center"/>
    </xf>
    <xf numFmtId="170" fontId="5" fillId="3" borderId="1" xfId="1" applyNumberFormat="1" applyFont="1" applyFill="1" applyBorder="1" applyAlignment="1">
      <alignment horizontal="right" vertical="center"/>
    </xf>
    <xf numFmtId="0" fontId="1" fillId="3" borderId="1" xfId="1" applyNumberFormat="1" applyFont="1" applyFill="1" applyBorder="1" applyAlignment="1">
      <alignment horizontal="left" vertical="center" wrapText="1"/>
    </xf>
    <xf numFmtId="0" fontId="2" fillId="0" borderId="0" xfId="1" applyNumberFormat="1" applyFont="1" applyFill="1" applyBorder="1"/>
    <xf numFmtId="0" fontId="2" fillId="0" borderId="0" xfId="1" applyNumberFormat="1" applyFont="1" applyFill="1" applyBorder="1" applyAlignment="1">
      <alignment vertical="center"/>
    </xf>
    <xf numFmtId="0" fontId="2" fillId="3" borderId="0" xfId="1" applyNumberFormat="1" applyFont="1" applyFill="1" applyBorder="1" applyAlignment="1">
      <alignment vertical="center"/>
    </xf>
    <xf numFmtId="0" fontId="2" fillId="0" borderId="0" xfId="1" applyNumberFormat="1" applyFont="1" applyFill="1" applyBorder="1" applyAlignment="1">
      <alignment horizontal="center" vertical="center"/>
    </xf>
    <xf numFmtId="0" fontId="1" fillId="0" borderId="0" xfId="1" applyNumberFormat="1" applyFont="1" applyFill="1" applyBorder="1" applyAlignment="1">
      <alignment vertical="center"/>
    </xf>
    <xf numFmtId="0" fontId="5" fillId="3" borderId="0" xfId="1" applyNumberFormat="1" applyFont="1" applyFill="1" applyBorder="1" applyAlignment="1">
      <alignment horizontal="center"/>
    </xf>
    <xf numFmtId="0" fontId="10" fillId="3" borderId="0" xfId="1" applyNumberFormat="1" applyFont="1" applyFill="1" applyBorder="1" applyAlignment="1">
      <alignment horizontal="center" vertical="top"/>
    </xf>
    <xf numFmtId="0" fontId="2" fillId="0" borderId="0" xfId="1" applyNumberFormat="1" applyFont="1" applyFill="1" applyBorder="1" applyAlignment="1">
      <alignment horizontal="center" vertical="center"/>
    </xf>
    <xf numFmtId="0" fontId="2" fillId="0" borderId="1" xfId="1" applyNumberFormat="1" applyFont="1" applyFill="1" applyBorder="1" applyAlignment="1">
      <alignment horizontal="center" vertical="center" wrapText="1"/>
    </xf>
    <xf numFmtId="0" fontId="2" fillId="3" borderId="1" xfId="1"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2" fillId="0" borderId="7"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10" fillId="0" borderId="7" xfId="1"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xf>
    <xf numFmtId="0" fontId="2" fillId="3" borderId="1" xfId="1" applyNumberFormat="1" applyFont="1" applyFill="1" applyBorder="1" applyAlignment="1">
      <alignment horizontal="center" vertical="center"/>
    </xf>
    <xf numFmtId="0" fontId="15" fillId="3" borderId="1" xfId="1" applyNumberFormat="1" applyFont="1" applyFill="1" applyBorder="1" applyAlignment="1">
      <alignment horizontal="right" vertical="center" wrapText="1"/>
    </xf>
    <xf numFmtId="0" fontId="15" fillId="0" borderId="1" xfId="1" applyNumberFormat="1" applyFont="1" applyFill="1" applyBorder="1" applyAlignment="1">
      <alignment horizontal="right" vertical="center" wrapText="1"/>
    </xf>
    <xf numFmtId="0" fontId="1" fillId="0" borderId="1" xfId="1" applyNumberFormat="1" applyFont="1" applyFill="1" applyBorder="1" applyAlignment="1">
      <alignment horizontal="right" vertical="center" wrapText="1"/>
    </xf>
    <xf numFmtId="0" fontId="2" fillId="0" borderId="1" xfId="1" applyNumberFormat="1" applyFont="1" applyFill="1" applyBorder="1" applyAlignment="1">
      <alignment horizontal="right" vertical="center"/>
    </xf>
    <xf numFmtId="0" fontId="24" fillId="0" borderId="0" xfId="1" applyNumberFormat="1" applyFont="1" applyFill="1" applyBorder="1" applyAlignment="1">
      <alignment horizontal="center"/>
    </xf>
    <xf numFmtId="0" fontId="15" fillId="0" borderId="0" xfId="1" applyNumberFormat="1" applyFont="1" applyFill="1" applyBorder="1" applyAlignment="1"/>
    <xf numFmtId="0" fontId="2" fillId="0" borderId="0" xfId="1" applyNumberFormat="1" applyFont="1" applyFill="1" applyBorder="1" applyAlignment="1">
      <alignment horizontal="center"/>
    </xf>
    <xf numFmtId="0" fontId="2" fillId="0" borderId="0" xfId="1" applyNumberFormat="1" applyFont="1" applyFill="1" applyBorder="1" applyAlignment="1"/>
    <xf numFmtId="0" fontId="24" fillId="0" borderId="0" xfId="1" applyNumberFormat="1" applyFont="1" applyFill="1" applyBorder="1" applyAlignment="1"/>
    <xf numFmtId="0" fontId="1"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xf>
    <xf numFmtId="0" fontId="2" fillId="0" borderId="2" xfId="1" applyNumberFormat="1" applyFont="1" applyFill="1" applyBorder="1" applyAlignment="1">
      <alignment horizontal="center" vertical="center" wrapText="1"/>
    </xf>
    <xf numFmtId="0" fontId="1" fillId="0" borderId="1" xfId="1" applyNumberFormat="1" applyFont="1" applyFill="1" applyBorder="1" applyAlignment="1">
      <alignment horizontal="center" vertical="center" textRotation="90" wrapText="1"/>
    </xf>
    <xf numFmtId="0" fontId="2" fillId="0" borderId="1" xfId="1" applyNumberFormat="1" applyFont="1" applyFill="1" applyBorder="1" applyAlignment="1">
      <alignment horizontal="center" vertical="center" textRotation="90"/>
    </xf>
    <xf numFmtId="49" fontId="10" fillId="0" borderId="1" xfId="1" applyNumberFormat="1" applyFont="1" applyFill="1" applyBorder="1" applyAlignment="1">
      <alignment horizontal="center" vertical="center"/>
    </xf>
    <xf numFmtId="49" fontId="2" fillId="0" borderId="1" xfId="1" applyNumberFormat="1" applyFont="1" applyFill="1" applyBorder="1" applyAlignment="1">
      <alignment horizontal="center" vertical="center"/>
    </xf>
    <xf numFmtId="0" fontId="2" fillId="0" borderId="1" xfId="1" applyNumberFormat="1" applyFont="1" applyFill="1" applyBorder="1" applyAlignment="1">
      <alignment vertical="center"/>
    </xf>
    <xf numFmtId="0" fontId="2" fillId="0" borderId="1" xfId="1" applyNumberFormat="1" applyFont="1" applyFill="1" applyBorder="1" applyAlignment="1">
      <alignment vertical="center" wrapText="1"/>
    </xf>
    <xf numFmtId="49" fontId="2" fillId="0" borderId="0" xfId="1" applyNumberFormat="1" applyFont="1" applyFill="1" applyBorder="1"/>
    <xf numFmtId="0" fontId="2" fillId="0" borderId="0" xfId="1" applyNumberFormat="1" applyFont="1" applyFill="1" applyBorder="1" applyAlignment="1">
      <alignment vertical="center"/>
    </xf>
    <xf numFmtId="49" fontId="1" fillId="0" borderId="0" xfId="1" applyNumberFormat="1" applyFont="1" applyFill="1" applyBorder="1" applyAlignment="1">
      <alignment horizontal="center"/>
    </xf>
    <xf numFmtId="0" fontId="1" fillId="0" borderId="0" xfId="1" applyNumberFormat="1" applyFont="1" applyFill="1" applyBorder="1" applyAlignment="1">
      <alignment horizontal="center"/>
    </xf>
    <xf numFmtId="0" fontId="11" fillId="0" borderId="0" xfId="1" applyNumberFormat="1" applyFont="1" applyFill="1" applyBorder="1" applyAlignment="1"/>
    <xf numFmtId="0" fontId="1" fillId="0" borderId="0" xfId="1" applyNumberFormat="1" applyFont="1" applyFill="1" applyBorder="1" applyAlignment="1"/>
    <xf numFmtId="49" fontId="10"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2" fillId="0" borderId="0" xfId="1" applyNumberFormat="1" applyFont="1" applyFill="1" applyBorder="1" applyAlignment="1">
      <alignment vertical="center"/>
    </xf>
    <xf numFmtId="0" fontId="2" fillId="0" borderId="0" xfId="1" applyNumberFormat="1" applyFont="1" applyFill="1" applyBorder="1" applyAlignment="1">
      <alignment vertical="center"/>
    </xf>
    <xf numFmtId="0" fontId="2" fillId="0" borderId="0" xfId="1" applyNumberFormat="1" applyFont="1" applyFill="1" applyBorder="1"/>
    <xf numFmtId="0" fontId="10" fillId="0" borderId="7" xfId="1" applyNumberFormat="1" applyFont="1" applyFill="1" applyBorder="1" applyAlignment="1">
      <alignment horizontal="center" vertical="center" wrapText="1"/>
    </xf>
    <xf numFmtId="0" fontId="10" fillId="0" borderId="1" xfId="1" applyNumberFormat="1" applyFont="1" applyFill="1" applyBorder="1" applyAlignment="1">
      <alignment vertical="center" wrapText="1"/>
    </xf>
    <xf numFmtId="0" fontId="10" fillId="0" borderId="1" xfId="1" applyNumberFormat="1" applyFont="1" applyFill="1" applyBorder="1" applyAlignment="1">
      <alignment horizontal="right" vertical="center" wrapText="1"/>
    </xf>
    <xf numFmtId="0" fontId="10" fillId="0" borderId="1" xfId="1" applyNumberFormat="1" applyFont="1" applyFill="1" applyBorder="1" applyAlignment="1">
      <alignment horizontal="left" vertical="center" wrapText="1"/>
    </xf>
    <xf numFmtId="0" fontId="26" fillId="0" borderId="0" xfId="1" applyNumberFormat="1" applyFont="1" applyFill="1" applyBorder="1" applyAlignment="1">
      <alignment vertical="center"/>
    </xf>
    <xf numFmtId="1" fontId="10" fillId="0" borderId="1" xfId="1" applyNumberFormat="1" applyFont="1" applyFill="1" applyBorder="1" applyAlignment="1">
      <alignment horizontal="right" vertical="center" wrapText="1"/>
    </xf>
    <xf numFmtId="170" fontId="10" fillId="0" borderId="1" xfId="1" applyNumberFormat="1" applyFont="1" applyFill="1" applyBorder="1" applyAlignment="1">
      <alignment horizontal="right" vertical="center" wrapText="1"/>
    </xf>
    <xf numFmtId="49" fontId="2" fillId="0" borderId="0" xfId="1" applyNumberFormat="1" applyFont="1" applyFill="1" applyBorder="1"/>
    <xf numFmtId="0" fontId="24" fillId="0" borderId="0" xfId="1" applyNumberFormat="1" applyFont="1" applyFill="1" applyBorder="1" applyAlignment="1">
      <alignment horizontal="center" wrapText="1"/>
    </xf>
    <xf numFmtId="0" fontId="10" fillId="0" borderId="0" xfId="1" applyNumberFormat="1" applyFont="1" applyFill="1" applyBorder="1" applyAlignment="1">
      <alignment vertical="center"/>
    </xf>
    <xf numFmtId="0" fontId="2" fillId="0" borderId="0" xfId="1" applyNumberFormat="1" applyFont="1" applyFill="1" applyBorder="1" applyAlignment="1"/>
    <xf numFmtId="0" fontId="10" fillId="3" borderId="1" xfId="1" applyNumberFormat="1" applyFont="1" applyFill="1" applyBorder="1" applyAlignment="1">
      <alignment horizontal="right" vertical="center" wrapText="1"/>
    </xf>
    <xf numFmtId="0" fontId="2" fillId="0" borderId="0" xfId="1" applyNumberFormat="1" applyFont="1" applyFill="1" applyBorder="1" applyAlignment="1">
      <alignment horizontal="right" vertical="center"/>
    </xf>
    <xf numFmtId="0" fontId="2" fillId="0" borderId="1" xfId="1" applyNumberFormat="1" applyFont="1" applyFill="1" applyBorder="1" applyAlignment="1">
      <alignment horizontal="right" vertical="center"/>
    </xf>
    <xf numFmtId="2" fontId="10" fillId="0" borderId="1" xfId="1" applyNumberFormat="1" applyFont="1" applyFill="1" applyBorder="1" applyAlignment="1">
      <alignment horizontal="right" vertical="center" wrapText="1"/>
    </xf>
    <xf numFmtId="0" fontId="27" fillId="0" borderId="0" xfId="1" applyNumberFormat="1" applyFont="1" applyFill="1" applyBorder="1"/>
    <xf numFmtId="0" fontId="28" fillId="0" borderId="0" xfId="1" applyNumberFormat="1" applyFont="1" applyFill="1" applyBorder="1" applyAlignment="1">
      <alignment horizontal="center"/>
    </xf>
    <xf numFmtId="0" fontId="29" fillId="0" borderId="0" xfId="1" applyNumberFormat="1" applyFont="1" applyFill="1" applyBorder="1"/>
    <xf numFmtId="0" fontId="28" fillId="0" borderId="0" xfId="1" applyNumberFormat="1" applyFont="1" applyFill="1" applyBorder="1"/>
    <xf numFmtId="0" fontId="30" fillId="0" borderId="0" xfId="1" applyNumberFormat="1" applyFont="1" applyFill="1" applyBorder="1" applyAlignment="1">
      <alignment horizontal="left" vertical="center"/>
    </xf>
    <xf numFmtId="0" fontId="15"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30"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xf>
    <xf numFmtId="0" fontId="28" fillId="0" borderId="0" xfId="1" applyNumberFormat="1" applyFont="1" applyFill="1" applyBorder="1"/>
    <xf numFmtId="0" fontId="1"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xf>
    <xf numFmtId="0" fontId="10" fillId="0" borderId="0" xfId="1" applyNumberFormat="1" applyFont="1" applyFill="1" applyBorder="1" applyAlignment="1">
      <alignment horizontal="center"/>
    </xf>
    <xf numFmtId="0" fontId="27" fillId="0" borderId="1" xfId="1" applyNumberFormat="1" applyFont="1" applyFill="1" applyBorder="1" applyAlignment="1">
      <alignment horizontal="right" vertical="center"/>
    </xf>
    <xf numFmtId="4" fontId="1" fillId="0" borderId="1" xfId="1" applyNumberFormat="1" applyFont="1" applyFill="1" applyBorder="1" applyAlignment="1">
      <alignment horizontal="center" vertical="center"/>
    </xf>
    <xf numFmtId="49" fontId="1" fillId="0" borderId="1" xfId="1" applyNumberFormat="1" applyFont="1" applyFill="1" applyBorder="1" applyAlignment="1" applyProtection="1">
      <alignment horizontal="right" vertical="center" wrapText="1"/>
    </xf>
    <xf numFmtId="0" fontId="1" fillId="3" borderId="1" xfId="1" applyNumberFormat="1" applyFont="1" applyFill="1" applyBorder="1" applyAlignment="1">
      <alignment horizontal="center" vertical="center" wrapText="1"/>
    </xf>
    <xf numFmtId="4" fontId="31" fillId="0" borderId="1" xfId="1" applyNumberFormat="1" applyFont="1" applyFill="1" applyBorder="1" applyAlignment="1">
      <alignment horizontal="right" vertical="center"/>
    </xf>
    <xf numFmtId="0" fontId="1" fillId="0" borderId="1" xfId="1" applyNumberFormat="1" applyFont="1" applyFill="1" applyBorder="1" applyAlignment="1">
      <alignment horizontal="center" vertical="center" wrapText="1"/>
    </xf>
    <xf numFmtId="3" fontId="1"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wrapText="1"/>
    </xf>
    <xf numFmtId="0" fontId="2" fillId="0" borderId="1" xfId="1" applyNumberFormat="1" applyFont="1" applyFill="1" applyBorder="1" applyAlignment="1">
      <alignment horizontal="right"/>
    </xf>
    <xf numFmtId="0" fontId="27" fillId="0" borderId="1" xfId="1" applyNumberFormat="1" applyFont="1" applyFill="1" applyBorder="1" applyAlignment="1">
      <alignment horizontal="right"/>
    </xf>
    <xf numFmtId="0" fontId="2" fillId="0" borderId="0" xfId="1" applyNumberFormat="1" applyFont="1" applyFill="1" applyBorder="1"/>
    <xf numFmtId="0" fontId="1" fillId="3" borderId="1" xfId="1" applyNumberFormat="1" applyFont="1" applyFill="1" applyBorder="1" applyAlignment="1">
      <alignment horizontal="right" vertical="center" wrapText="1"/>
    </xf>
    <xf numFmtId="0" fontId="1" fillId="0" borderId="1" xfId="1" applyNumberFormat="1" applyFont="1" applyFill="1" applyBorder="1" applyAlignment="1">
      <alignment horizontal="right" vertical="center"/>
    </xf>
    <xf numFmtId="0" fontId="1" fillId="0" borderId="0" xfId="1" applyNumberFormat="1" applyFont="1" applyFill="1" applyBorder="1" applyAlignment="1">
      <alignment vertical="center"/>
    </xf>
    <xf numFmtId="0" fontId="2" fillId="3" borderId="0" xfId="1" applyNumberFormat="1" applyFont="1" applyFill="1" applyBorder="1"/>
    <xf numFmtId="0" fontId="16" fillId="3" borderId="1" xfId="1"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textRotation="90" wrapText="1"/>
    </xf>
    <xf numFmtId="0" fontId="1" fillId="0" borderId="3" xfId="1" applyNumberFormat="1" applyFont="1" applyFill="1" applyBorder="1" applyAlignment="1">
      <alignment horizontal="center" vertical="center" textRotation="90" wrapText="1"/>
    </xf>
    <xf numFmtId="0" fontId="2" fillId="3" borderId="1" xfId="1" applyNumberFormat="1" applyFont="1" applyFill="1" applyBorder="1" applyAlignment="1">
      <alignment horizontal="right" vertical="center"/>
    </xf>
    <xf numFmtId="49" fontId="2" fillId="0" borderId="1" xfId="1" applyNumberFormat="1" applyFont="1" applyFill="1" applyBorder="1" applyAlignment="1">
      <alignment horizontal="center" vertical="center"/>
    </xf>
    <xf numFmtId="170" fontId="1" fillId="0" borderId="1" xfId="1" applyNumberFormat="1" applyFont="1" applyFill="1" applyBorder="1" applyAlignment="1">
      <alignment horizontal="right" vertical="center" wrapText="1"/>
    </xf>
    <xf numFmtId="0" fontId="1" fillId="0" borderId="5" xfId="1" applyNumberFormat="1" applyFont="1" applyFill="1" applyBorder="1" applyAlignment="1">
      <alignment horizontal="center" vertical="center" wrapText="1"/>
    </xf>
    <xf numFmtId="170" fontId="1" fillId="3" borderId="1" xfId="1" applyNumberFormat="1" applyFont="1" applyFill="1" applyBorder="1" applyAlignment="1">
      <alignment horizontal="right" vertical="center" wrapText="1"/>
    </xf>
    <xf numFmtId="0" fontId="1" fillId="0" borderId="5" xfId="1" applyNumberFormat="1" applyFont="1" applyFill="1" applyBorder="1" applyAlignment="1">
      <alignment horizontal="right" vertical="center" wrapText="1"/>
    </xf>
    <xf numFmtId="0" fontId="10" fillId="3" borderId="1" xfId="1" applyNumberFormat="1" applyFont="1" applyFill="1" applyBorder="1" applyAlignment="1">
      <alignment horizontal="right" vertical="center"/>
    </xf>
    <xf numFmtId="0" fontId="10" fillId="0" borderId="1" xfId="1" applyNumberFormat="1" applyFont="1" applyFill="1" applyBorder="1" applyAlignment="1">
      <alignment horizontal="right" vertical="center"/>
    </xf>
    <xf numFmtId="0" fontId="1" fillId="3" borderId="7" xfId="1" applyNumberFormat="1" applyFont="1" applyFill="1" applyBorder="1" applyAlignment="1">
      <alignment horizontal="right" vertical="center" wrapText="1"/>
    </xf>
    <xf numFmtId="0" fontId="1" fillId="3" borderId="5" xfId="1" applyNumberFormat="1" applyFont="1" applyFill="1" applyBorder="1" applyAlignment="1">
      <alignment horizontal="right" vertical="center" wrapText="1"/>
    </xf>
    <xf numFmtId="0" fontId="10" fillId="3" borderId="5" xfId="1" applyNumberFormat="1" applyFont="1" applyFill="1" applyBorder="1" applyAlignment="1">
      <alignment horizontal="right" vertical="center"/>
    </xf>
    <xf numFmtId="0" fontId="10" fillId="3" borderId="1" xfId="1" applyNumberFormat="1" applyFont="1" applyFill="1" applyBorder="1" applyAlignment="1">
      <alignment horizontal="right" vertical="center" wrapText="1"/>
    </xf>
    <xf numFmtId="170" fontId="15" fillId="3" borderId="1" xfId="1" applyNumberFormat="1" applyFont="1" applyFill="1" applyBorder="1" applyAlignment="1">
      <alignment horizontal="right" vertical="center" wrapText="1"/>
    </xf>
    <xf numFmtId="0" fontId="1" fillId="0" borderId="7" xfId="1" applyNumberFormat="1" applyFont="1" applyFill="1" applyBorder="1" applyAlignment="1">
      <alignment horizontal="right" vertical="center" wrapText="1"/>
    </xf>
    <xf numFmtId="1" fontId="1" fillId="0" borderId="5" xfId="1" applyNumberFormat="1" applyFont="1" applyFill="1" applyBorder="1" applyAlignment="1">
      <alignment horizontal="right" vertical="center" wrapText="1"/>
    </xf>
    <xf numFmtId="170" fontId="1" fillId="0" borderId="5" xfId="1" applyNumberFormat="1" applyFont="1" applyFill="1" applyBorder="1" applyAlignment="1">
      <alignment horizontal="right" vertical="center" wrapText="1"/>
    </xf>
    <xf numFmtId="0" fontId="10" fillId="0" borderId="5" xfId="1" applyNumberFormat="1" applyFont="1" applyFill="1" applyBorder="1" applyAlignment="1">
      <alignment horizontal="right" vertical="center"/>
    </xf>
    <xf numFmtId="170" fontId="1" fillId="3" borderId="5" xfId="1" applyNumberFormat="1" applyFont="1" applyFill="1" applyBorder="1" applyAlignment="1">
      <alignment horizontal="right" vertical="center" wrapText="1"/>
    </xf>
    <xf numFmtId="3" fontId="1" fillId="3" borderId="1" xfId="1" applyNumberFormat="1" applyFont="1" applyFill="1" applyBorder="1" applyAlignment="1">
      <alignment horizontal="right" vertical="center" wrapText="1"/>
    </xf>
    <xf numFmtId="0" fontId="1" fillId="0" borderId="0" xfId="1" applyNumberFormat="1" applyFont="1" applyFill="1" applyBorder="1" applyAlignment="1">
      <alignment horizontal="right" vertical="center" wrapText="1"/>
    </xf>
    <xf numFmtId="0" fontId="2" fillId="0" borderId="4" xfId="1" applyNumberFormat="1" applyFont="1" applyFill="1" applyBorder="1" applyAlignment="1">
      <alignment horizontal="right" vertical="center" wrapText="1"/>
    </xf>
    <xf numFmtId="0" fontId="1" fillId="0" borderId="7" xfId="1" applyNumberFormat="1" applyFont="1" applyFill="1" applyBorder="1" applyAlignment="1">
      <alignment horizontal="right" vertical="center" wrapText="1"/>
    </xf>
    <xf numFmtId="170" fontId="1" fillId="0" borderId="1" xfId="1" applyNumberFormat="1" applyFont="1" applyFill="1" applyBorder="1" applyAlignment="1">
      <alignment horizontal="right" vertical="center"/>
    </xf>
    <xf numFmtId="170" fontId="1" fillId="3" borderId="1" xfId="1" applyNumberFormat="1" applyFont="1" applyFill="1" applyBorder="1" applyAlignment="1">
      <alignment horizontal="right" vertical="center"/>
    </xf>
    <xf numFmtId="0" fontId="33" fillId="3" borderId="0" xfId="1" applyNumberFormat="1" applyFont="1" applyFill="1" applyBorder="1"/>
    <xf numFmtId="0" fontId="28" fillId="3" borderId="0" xfId="1" applyNumberFormat="1" applyFont="1" applyFill="1" applyBorder="1"/>
    <xf numFmtId="0" fontId="16" fillId="0" borderId="1" xfId="1" applyNumberFormat="1" applyFont="1" applyFill="1" applyBorder="1" applyAlignment="1">
      <alignment horizontal="center" vertical="center" wrapText="1"/>
    </xf>
    <xf numFmtId="0" fontId="2" fillId="0" borderId="0" xfId="1" applyNumberFormat="1" applyFont="1" applyFill="1" applyBorder="1" applyAlignment="1">
      <alignment horizontal="center"/>
    </xf>
    <xf numFmtId="0" fontId="10" fillId="0" borderId="0" xfId="1" applyNumberFormat="1" applyFont="1" applyFill="1" applyBorder="1" applyAlignment="1">
      <alignment horizontal="center"/>
    </xf>
    <xf numFmtId="0" fontId="10" fillId="0" borderId="0" xfId="1" applyNumberFormat="1" applyFont="1" applyFill="1" applyBorder="1"/>
    <xf numFmtId="0" fontId="2" fillId="0" borderId="0"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3" fillId="0" borderId="0" xfId="1" applyNumberFormat="1" applyFont="1" applyFill="1" applyBorder="1" applyAlignment="1">
      <alignment horizontal="center" vertical="center" wrapText="1"/>
    </xf>
    <xf numFmtId="0" fontId="2" fillId="0" borderId="7"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2" fillId="3" borderId="1" xfId="1" applyNumberFormat="1" applyFont="1" applyFill="1" applyBorder="1" applyAlignment="1">
      <alignment vertical="center" wrapText="1"/>
    </xf>
    <xf numFmtId="0" fontId="1" fillId="0" borderId="11" xfId="0" applyFont="1" applyBorder="1" applyAlignment="1">
      <alignment horizontal="center" vertical="center" wrapText="1"/>
    </xf>
    <xf numFmtId="0" fontId="10" fillId="0" borderId="12" xfId="1" applyNumberFormat="1" applyFont="1" applyFill="1" applyBorder="1" applyAlignment="1">
      <alignment horizontal="center" vertical="center"/>
    </xf>
    <xf numFmtId="0" fontId="1" fillId="0" borderId="7" xfId="0" applyFont="1" applyBorder="1" applyAlignment="1">
      <alignment horizontal="center" vertical="center" wrapText="1"/>
    </xf>
    <xf numFmtId="0" fontId="10" fillId="0" borderId="7" xfId="1" applyNumberFormat="1" applyFont="1" applyFill="1" applyBorder="1" applyAlignment="1">
      <alignment horizontal="center" vertical="center"/>
    </xf>
    <xf numFmtId="0" fontId="10" fillId="0" borderId="13" xfId="1" applyNumberFormat="1" applyFont="1" applyFill="1" applyBorder="1" applyAlignment="1">
      <alignment horizontal="center" vertical="center"/>
    </xf>
    <xf numFmtId="0" fontId="1" fillId="0" borderId="1" xfId="0" applyFont="1" applyBorder="1" applyAlignment="1">
      <alignment horizontal="left" vertical="top" wrapText="1"/>
    </xf>
    <xf numFmtId="171" fontId="1" fillId="0" borderId="1" xfId="0" applyNumberFormat="1" applyFont="1" applyBorder="1" applyAlignment="1">
      <alignment horizontal="right" vertical="center"/>
    </xf>
    <xf numFmtId="4" fontId="1" fillId="0" borderId="11" xfId="1" applyNumberFormat="1" applyFont="1" applyFill="1" applyBorder="1" applyAlignment="1">
      <alignment horizontal="right" vertical="center"/>
    </xf>
    <xf numFmtId="0" fontId="10" fillId="0" borderId="14" xfId="1" applyNumberFormat="1" applyFont="1" applyFill="1" applyBorder="1" applyAlignment="1">
      <alignment horizontal="center" vertical="center"/>
    </xf>
    <xf numFmtId="0" fontId="1" fillId="0" borderId="15" xfId="0" applyFont="1" applyBorder="1" applyAlignment="1">
      <alignment horizontal="left" vertical="top" wrapText="1"/>
    </xf>
    <xf numFmtId="4" fontId="1" fillId="0" borderId="16" xfId="1" applyNumberFormat="1" applyFont="1" applyFill="1" applyBorder="1" applyAlignment="1">
      <alignment horizontal="right" vertical="center"/>
    </xf>
    <xf numFmtId="171" fontId="1" fillId="0" borderId="16" xfId="0" applyNumberFormat="1" applyFont="1" applyBorder="1" applyAlignment="1">
      <alignment horizontal="right" vertical="center"/>
    </xf>
    <xf numFmtId="4" fontId="1" fillId="0" borderId="17" xfId="1" applyNumberFormat="1" applyFont="1" applyFill="1" applyBorder="1" applyAlignment="1">
      <alignment horizontal="right" vertical="center"/>
    </xf>
    <xf numFmtId="0" fontId="17" fillId="0" borderId="0" xfId="1" applyNumberFormat="1" applyFont="1" applyFill="1" applyBorder="1" applyAlignment="1">
      <alignment wrapText="1"/>
    </xf>
    <xf numFmtId="0" fontId="17" fillId="0" borderId="0" xfId="1" applyNumberFormat="1" applyFont="1" applyFill="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xf numFmtId="0" fontId="31" fillId="0" borderId="0" xfId="0" applyFont="1" applyBorder="1" applyAlignment="1">
      <alignment horizontal="center"/>
    </xf>
    <xf numFmtId="0" fontId="35" fillId="0" borderId="0" xfId="0" applyFont="1" applyBorder="1" applyAlignment="1">
      <alignment horizontal="center"/>
    </xf>
    <xf numFmtId="0" fontId="31" fillId="0" borderId="0" xfId="1" applyNumberFormat="1" applyFont="1" applyFill="1" applyBorder="1" applyAlignment="1">
      <alignment horizontal="right" vertical="center"/>
    </xf>
    <xf numFmtId="0" fontId="31" fillId="0" borderId="0" xfId="1" applyNumberFormat="1" applyFont="1" applyFill="1" applyBorder="1" applyAlignment="1">
      <alignment horizontal="right"/>
    </xf>
    <xf numFmtId="0" fontId="31" fillId="0" borderId="0" xfId="0" applyFont="1" applyBorder="1" applyAlignment="1">
      <alignment horizontal="right"/>
    </xf>
    <xf numFmtId="0" fontId="11" fillId="0" borderId="0" xfId="0" applyFont="1" applyBorder="1" applyAlignment="1">
      <alignment horizontal="center"/>
    </xf>
    <xf numFmtId="0" fontId="31" fillId="0" borderId="0" xfId="0" applyFont="1" applyBorder="1" applyAlignment="1">
      <alignment horizontal="left"/>
    </xf>
    <xf numFmtId="0" fontId="31" fillId="3" borderId="0" xfId="0" applyFont="1" applyFill="1" applyBorder="1" applyAlignment="1">
      <alignment horizontal="center"/>
    </xf>
    <xf numFmtId="0" fontId="31" fillId="0" borderId="0" xfId="0" applyFont="1" applyBorder="1" applyAlignment="1">
      <alignment horizontal="center" vertical="top"/>
    </xf>
    <xf numFmtId="0" fontId="36" fillId="0" borderId="0" xfId="0" applyFont="1" applyBorder="1" applyAlignment="1">
      <alignment horizontal="right" vertical="top"/>
    </xf>
    <xf numFmtId="0" fontId="31" fillId="0" borderId="0" xfId="0" applyFont="1" applyBorder="1" applyAlignment="1">
      <alignment horizontal="right" vertical="top"/>
    </xf>
    <xf numFmtId="0" fontId="37" fillId="0" borderId="0" xfId="0" applyFont="1" applyBorder="1" applyAlignment="1">
      <alignment horizontal="center"/>
    </xf>
    <xf numFmtId="0" fontId="15" fillId="0" borderId="0" xfId="0" applyFont="1" applyAlignment="1">
      <alignment horizontal="center" wrapText="1"/>
    </xf>
    <xf numFmtId="0" fontId="1" fillId="0" borderId="0" xfId="0" applyFont="1" applyAlignment="1">
      <alignment horizontal="left"/>
    </xf>
    <xf numFmtId="0" fontId="15" fillId="0" borderId="0" xfId="0" applyFont="1" applyAlignment="1">
      <alignment horizontal="right"/>
    </xf>
    <xf numFmtId="0" fontId="17" fillId="0" borderId="0" xfId="0" applyFont="1"/>
    <xf numFmtId="0" fontId="15" fillId="0" borderId="0" xfId="0" applyFont="1"/>
    <xf numFmtId="0" fontId="15"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4" xfId="0" applyFont="1" applyBorder="1" applyAlignment="1">
      <alignment horizontal="left" vertical="center" wrapText="1"/>
    </xf>
    <xf numFmtId="171" fontId="1" fillId="0" borderId="9" xfId="0" applyNumberFormat="1" applyFont="1" applyBorder="1"/>
    <xf numFmtId="0" fontId="1" fillId="0" borderId="30" xfId="0" applyFont="1" applyBorder="1" applyAlignment="1">
      <alignment horizontal="center" vertical="center"/>
    </xf>
    <xf numFmtId="0" fontId="1" fillId="0" borderId="31" xfId="0" applyFont="1" applyBorder="1" applyAlignment="1">
      <alignment horizontal="left" vertical="center" wrapText="1"/>
    </xf>
    <xf numFmtId="171" fontId="1" fillId="0" borderId="1" xfId="0" applyNumberFormat="1" applyFont="1" applyBorder="1"/>
    <xf numFmtId="0" fontId="1" fillId="0" borderId="32" xfId="0" applyFont="1" applyBorder="1" applyAlignment="1">
      <alignment horizontal="center" vertical="center"/>
    </xf>
    <xf numFmtId="0" fontId="1" fillId="0" borderId="33" xfId="0" applyFont="1" applyBorder="1" applyAlignment="1">
      <alignment horizontal="left" vertical="center" wrapText="1"/>
    </xf>
    <xf numFmtId="171" fontId="1" fillId="0" borderId="15" xfId="0" applyNumberFormat="1" applyFont="1" applyBorder="1"/>
    <xf numFmtId="0" fontId="15" fillId="0" borderId="8" xfId="0" applyFont="1" applyBorder="1" applyAlignment="1">
      <alignment horizontal="left" vertical="center"/>
    </xf>
    <xf numFmtId="0" fontId="15" fillId="0" borderId="9" xfId="0" applyFont="1" applyBorder="1" applyAlignment="1">
      <alignment horizontal="left" vertical="center" wrapText="1"/>
    </xf>
    <xf numFmtId="171" fontId="1" fillId="0" borderId="8" xfId="0" applyNumberFormat="1" applyFont="1" applyBorder="1"/>
    <xf numFmtId="171" fontId="1" fillId="0" borderId="10" xfId="0" applyNumberFormat="1" applyFont="1" applyBorder="1"/>
    <xf numFmtId="0" fontId="38" fillId="0" borderId="0" xfId="0" applyFont="1" applyBorder="1" applyAlignment="1">
      <alignment horizontal="left" vertical="center"/>
    </xf>
    <xf numFmtId="0" fontId="38" fillId="0" borderId="0" xfId="0" applyFont="1" applyBorder="1" applyAlignment="1">
      <alignment horizontal="right" vertical="center" wrapText="1"/>
    </xf>
    <xf numFmtId="171" fontId="38" fillId="0" borderId="0" xfId="0" applyNumberFormat="1" applyFont="1" applyBorder="1"/>
    <xf numFmtId="0" fontId="38" fillId="0" borderId="0" xfId="0" applyFont="1"/>
    <xf numFmtId="0" fontId="38" fillId="0" borderId="0" xfId="0" applyFont="1" applyBorder="1"/>
    <xf numFmtId="0" fontId="38" fillId="0" borderId="0" xfId="0" applyFont="1" applyBorder="1" applyAlignment="1">
      <alignment horizontal="left" vertical="center" wrapText="1" indent="4"/>
    </xf>
    <xf numFmtId="170" fontId="38" fillId="0" borderId="0" xfId="0" applyNumberFormat="1" applyFont="1" applyBorder="1"/>
    <xf numFmtId="0" fontId="1" fillId="0" borderId="0" xfId="0" applyFont="1" applyBorder="1" applyAlignment="1">
      <alignment vertical="center" wrapText="1"/>
    </xf>
    <xf numFmtId="0" fontId="1" fillId="0" borderId="0" xfId="0" applyFont="1" applyBorder="1" applyAlignment="1">
      <alignment horizontal="right" vertical="center" wrapText="1"/>
    </xf>
  </cellXfs>
  <cellStyles count="2">
    <cellStyle name="Обычный" xfId="0" builtinId="0"/>
    <cellStyle name="Пояснение"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EB4E3"/>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W119"/>
  <sheetViews>
    <sheetView topLeftCell="A15" zoomScale="55" zoomScaleNormal="55" workbookViewId="0">
      <pane xSplit="3" ySplit="6" topLeftCell="AH102" activePane="bottomRight" state="frozen"/>
      <selection activeCell="A15" sqref="A15"/>
      <selection pane="topRight" activeCell="AH15" sqref="AH15"/>
      <selection pane="bottomLeft" activeCell="A102" sqref="A102"/>
      <selection pane="bottomRight" activeCell="AZ17" sqref="AZ17"/>
    </sheetView>
  </sheetViews>
  <sheetFormatPr defaultRowHeight="12.75" x14ac:dyDescent="0.2"/>
  <cols>
    <col min="1" max="1" width="10" style="119" customWidth="1"/>
    <col min="2" max="2" width="100" style="119" customWidth="1"/>
    <col min="3" max="3" width="20.7109375" style="119" customWidth="1"/>
    <col min="4" max="4" width="9.5703125" style="119" customWidth="1"/>
    <col min="5" max="5" width="9.28515625" style="119" customWidth="1"/>
    <col min="6" max="6" width="8.85546875" style="119" customWidth="1"/>
    <col min="7" max="7" width="9.28515625" style="119" customWidth="1"/>
    <col min="8" max="8" width="7.85546875" style="119" customWidth="1"/>
    <col min="9" max="9" width="8.85546875" style="119" customWidth="1"/>
    <col min="10" max="10" width="8.140625" style="119" customWidth="1"/>
    <col min="11" max="13" width="8.85546875" style="119" customWidth="1"/>
    <col min="14" max="14" width="7.85546875" style="119" customWidth="1"/>
    <col min="15" max="15" width="8.85546875" style="119" customWidth="1"/>
    <col min="16" max="16" width="8" style="119" customWidth="1"/>
    <col min="17" max="17" width="8.85546875" style="119" customWidth="1"/>
    <col min="18" max="18" width="11.85546875" style="119" customWidth="1"/>
    <col min="19" max="19" width="11.140625" style="119" customWidth="1"/>
    <col min="20" max="20" width="7.85546875" style="119" customWidth="1"/>
    <col min="21" max="21" width="8.85546875" style="119" customWidth="1"/>
    <col min="22" max="22" width="7.85546875" style="119" customWidth="1"/>
    <col min="23" max="23" width="8.85546875" style="119" customWidth="1"/>
    <col min="24" max="24" width="8" style="119" customWidth="1"/>
    <col min="25" max="25" width="8.85546875" style="119" customWidth="1"/>
    <col min="26" max="26" width="7.85546875" style="119" customWidth="1"/>
    <col min="27" max="27" width="8.85546875" style="119" customWidth="1"/>
    <col min="28" max="28" width="8.140625" style="119" customWidth="1"/>
    <col min="29" max="29" width="8.85546875" style="119" customWidth="1"/>
    <col min="30" max="30" width="7.85546875" style="119" customWidth="1"/>
    <col min="31" max="31" width="8.85546875" style="119" customWidth="1"/>
    <col min="32" max="32" width="10.7109375" style="119" customWidth="1"/>
    <col min="33" max="33" width="11.140625" style="119" customWidth="1"/>
    <col min="34" max="35" width="8.85546875" style="119" customWidth="1"/>
    <col min="36" max="36" width="7.28515625" style="119" customWidth="1"/>
    <col min="37" max="37" width="8.85546875" style="119" customWidth="1"/>
    <col min="38" max="38" width="8.140625" style="119" customWidth="1"/>
    <col min="39" max="39" width="8.85546875" style="119" customWidth="1"/>
    <col min="40" max="40" width="10" style="119" customWidth="1"/>
    <col min="41" max="41" width="11.28515625" style="119" customWidth="1"/>
    <col min="42" max="42" width="12.42578125" style="119" customWidth="1"/>
    <col min="43" max="43" width="13" style="119" customWidth="1"/>
    <col min="44" max="46" width="8.85546875" style="119" customWidth="1"/>
    <col min="47" max="47" width="9.5703125" style="119" customWidth="1"/>
    <col min="48" max="48" width="8.85546875" style="119" customWidth="1"/>
    <col min="49" max="49" width="9.5703125" style="119" customWidth="1"/>
    <col min="50" max="50" width="10" style="119" customWidth="1"/>
    <col min="51" max="51" width="10.7109375" style="119" customWidth="1"/>
    <col min="52" max="52" width="12.28515625" style="119" customWidth="1"/>
    <col min="53" max="53" width="11.42578125" style="119" customWidth="1"/>
    <col min="54" max="54" width="12.28515625" style="119" customWidth="1"/>
    <col min="55" max="55" width="12" style="119" customWidth="1"/>
    <col min="56" max="257" width="9.7109375" style="119" customWidth="1"/>
    <col min="258" max="1025" width="9.7109375" customWidth="1"/>
  </cols>
  <sheetData>
    <row r="1" spans="1:68" ht="15.75" customHeight="1" x14ac:dyDescent="0.2">
      <c r="BC1" s="120" t="s">
        <v>0</v>
      </c>
    </row>
    <row r="2" spans="1:68" ht="15.75" customHeight="1" x14ac:dyDescent="0.25">
      <c r="V2" s="121"/>
      <c r="W2" s="14"/>
      <c r="X2" s="14"/>
      <c r="Y2" s="14"/>
      <c r="Z2" s="14"/>
      <c r="AA2" s="14"/>
      <c r="AB2" s="14"/>
      <c r="AC2" s="14"/>
      <c r="AD2" s="14"/>
      <c r="AE2" s="14"/>
      <c r="AF2" s="14"/>
      <c r="AG2" s="121"/>
      <c r="BC2" s="122" t="s">
        <v>1</v>
      </c>
    </row>
    <row r="3" spans="1:68" ht="15.75" customHeight="1" x14ac:dyDescent="0.25">
      <c r="V3" s="123"/>
      <c r="W3" s="123"/>
      <c r="X3" s="123"/>
      <c r="Y3" s="123"/>
      <c r="Z3" s="123"/>
      <c r="AA3" s="123"/>
      <c r="AB3" s="123"/>
      <c r="AC3" s="123"/>
      <c r="AD3" s="123"/>
      <c r="AE3" s="123"/>
      <c r="AF3" s="123"/>
      <c r="AG3" s="123"/>
      <c r="BC3" s="122" t="s">
        <v>2</v>
      </c>
    </row>
    <row r="4" spans="1:68" ht="18.75" customHeight="1" x14ac:dyDescent="0.2">
      <c r="A4" s="13" t="s">
        <v>3</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row>
    <row r="5" spans="1:68" ht="18.75" customHeight="1" x14ac:dyDescent="0.3">
      <c r="A5" s="12" t="s">
        <v>4</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row>
    <row r="7" spans="1:68" ht="21.75" customHeight="1" x14ac:dyDescent="0.2">
      <c r="A7" s="11" t="s">
        <v>5</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row>
    <row r="8" spans="1:68" ht="15.75" customHeight="1" x14ac:dyDescent="0.2">
      <c r="A8" s="10" t="s">
        <v>6</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68" ht="12" customHeight="1" x14ac:dyDescent="0.2"/>
    <row r="10" spans="1:68" ht="16.5" customHeight="1" x14ac:dyDescent="0.2">
      <c r="A10" s="11" t="s">
        <v>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row>
    <row r="11" spans="1:68" ht="15" customHeight="1" x14ac:dyDescent="0.2">
      <c r="A11" s="124"/>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5"/>
      <c r="AI11" s="125"/>
      <c r="AJ11" s="125"/>
      <c r="AK11" s="125"/>
      <c r="AL11" s="125"/>
      <c r="AM11" s="125"/>
      <c r="AN11" s="125"/>
      <c r="AO11" s="125"/>
      <c r="AP11" s="125"/>
      <c r="AQ11" s="125"/>
      <c r="AR11" s="125"/>
      <c r="AS11" s="125"/>
      <c r="AT11" s="125"/>
      <c r="AU11" s="125"/>
      <c r="AV11" s="125"/>
      <c r="AW11" s="125"/>
      <c r="AX11" s="124"/>
      <c r="AY11" s="124"/>
      <c r="AZ11" s="124"/>
      <c r="BA11" s="124"/>
      <c r="BB11" s="124"/>
      <c r="BC11" s="124"/>
    </row>
    <row r="12" spans="1:68" s="123" customFormat="1" ht="15.75" customHeight="1" x14ac:dyDescent="0.3">
      <c r="A12" s="9" t="s">
        <v>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126"/>
      <c r="BE12" s="126"/>
      <c r="BF12" s="126"/>
      <c r="BG12" s="126"/>
      <c r="BH12" s="126"/>
      <c r="BI12" s="126"/>
      <c r="BJ12" s="126"/>
      <c r="BK12" s="126"/>
      <c r="BL12" s="126"/>
      <c r="BM12" s="126"/>
      <c r="BN12" s="126"/>
      <c r="BO12" s="126"/>
      <c r="BP12" s="126"/>
    </row>
    <row r="13" spans="1:68" s="123" customFormat="1" ht="15.75" customHeight="1" x14ac:dyDescent="0.25">
      <c r="A13" s="8" t="s">
        <v>9</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127"/>
      <c r="BE13" s="127"/>
      <c r="BF13" s="127"/>
      <c r="BG13" s="127"/>
      <c r="BH13" s="127"/>
      <c r="BI13" s="127"/>
      <c r="BJ13" s="127"/>
      <c r="BK13" s="127"/>
      <c r="BL13" s="127"/>
      <c r="BM13" s="127"/>
      <c r="BN13" s="127"/>
      <c r="BO13" s="127"/>
      <c r="BP13" s="127"/>
    </row>
    <row r="14" spans="1:68" s="123" customFormat="1" ht="15.75" customHeight="1" x14ac:dyDescent="0.3">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126"/>
      <c r="BE14" s="126"/>
      <c r="BF14" s="126"/>
      <c r="BG14" s="126"/>
      <c r="BH14" s="126"/>
      <c r="BI14" s="126"/>
      <c r="BJ14" s="126"/>
      <c r="BK14" s="126"/>
      <c r="BL14" s="126"/>
      <c r="BM14" s="126"/>
      <c r="BN14" s="126"/>
      <c r="BO14" s="126"/>
      <c r="BP14" s="126"/>
    </row>
    <row r="15" spans="1:68" s="129" customFormat="1" ht="24" customHeight="1" x14ac:dyDescent="0.2">
      <c r="A15" s="7" t="s">
        <v>10</v>
      </c>
      <c r="B15" s="7" t="s">
        <v>11</v>
      </c>
      <c r="C15" s="7" t="s">
        <v>12</v>
      </c>
      <c r="D15" s="7" t="s">
        <v>13</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row>
    <row r="16" spans="1:68" ht="86.25" customHeight="1" x14ac:dyDescent="0.2">
      <c r="A16" s="7"/>
      <c r="B16" s="7"/>
      <c r="C16" s="7"/>
      <c r="D16" s="7" t="s">
        <v>14</v>
      </c>
      <c r="E16" s="7"/>
      <c r="F16" s="7"/>
      <c r="G16" s="7"/>
      <c r="H16" s="7"/>
      <c r="I16" s="7"/>
      <c r="J16" s="7"/>
      <c r="K16" s="7"/>
      <c r="L16" s="7"/>
      <c r="M16" s="7"/>
      <c r="N16" s="7"/>
      <c r="O16" s="7"/>
      <c r="P16" s="7"/>
      <c r="Q16" s="7"/>
      <c r="R16" s="7"/>
      <c r="S16" s="7"/>
      <c r="T16" s="7"/>
      <c r="U16" s="7"/>
      <c r="V16" s="7" t="s">
        <v>15</v>
      </c>
      <c r="W16" s="7"/>
      <c r="X16" s="7"/>
      <c r="Y16" s="7"/>
      <c r="Z16" s="7"/>
      <c r="AA16" s="7"/>
      <c r="AB16" s="7"/>
      <c r="AC16" s="7"/>
      <c r="AD16" s="7"/>
      <c r="AE16" s="7"/>
      <c r="AF16" s="7"/>
      <c r="AG16" s="7"/>
      <c r="AH16" s="7" t="s">
        <v>16</v>
      </c>
      <c r="AI16" s="7"/>
      <c r="AJ16" s="7"/>
      <c r="AK16" s="7"/>
      <c r="AL16" s="7"/>
      <c r="AM16" s="7"/>
      <c r="AN16" s="7" t="s">
        <v>17</v>
      </c>
      <c r="AO16" s="7"/>
      <c r="AP16" s="7"/>
      <c r="AQ16" s="7"/>
      <c r="AR16" s="7" t="s">
        <v>18</v>
      </c>
      <c r="AS16" s="7"/>
      <c r="AT16" s="7"/>
      <c r="AU16" s="7"/>
      <c r="AV16" s="7"/>
      <c r="AW16" s="7"/>
      <c r="AX16" s="7" t="s">
        <v>19</v>
      </c>
      <c r="AY16" s="7"/>
      <c r="AZ16" s="7"/>
      <c r="BA16" s="7"/>
      <c r="BB16" s="7" t="s">
        <v>20</v>
      </c>
      <c r="BC16" s="7"/>
    </row>
    <row r="17" spans="1:56" s="131" customFormat="1" ht="122.25" customHeight="1" x14ac:dyDescent="0.2">
      <c r="A17" s="7"/>
      <c r="B17" s="7"/>
      <c r="C17" s="7"/>
      <c r="D17" s="6" t="s">
        <v>21</v>
      </c>
      <c r="E17" s="6"/>
      <c r="F17" s="6" t="s">
        <v>22</v>
      </c>
      <c r="G17" s="6"/>
      <c r="H17" s="6" t="s">
        <v>23</v>
      </c>
      <c r="I17" s="6"/>
      <c r="J17" s="6"/>
      <c r="K17" s="6"/>
      <c r="L17" s="5" t="s">
        <v>24</v>
      </c>
      <c r="M17" s="5"/>
      <c r="N17" s="5"/>
      <c r="O17" s="5"/>
      <c r="P17" s="6" t="s">
        <v>25</v>
      </c>
      <c r="Q17" s="6"/>
      <c r="R17" s="6" t="s">
        <v>26</v>
      </c>
      <c r="S17" s="6"/>
      <c r="T17" s="6" t="s">
        <v>27</v>
      </c>
      <c r="U17" s="6"/>
      <c r="V17" s="6" t="s">
        <v>28</v>
      </c>
      <c r="W17" s="6"/>
      <c r="X17" s="6" t="s">
        <v>29</v>
      </c>
      <c r="Y17" s="6"/>
      <c r="Z17" s="6"/>
      <c r="AA17" s="6"/>
      <c r="AB17" s="6" t="s">
        <v>30</v>
      </c>
      <c r="AC17" s="6"/>
      <c r="AD17" s="6" t="s">
        <v>31</v>
      </c>
      <c r="AE17" s="6"/>
      <c r="AF17" s="6" t="s">
        <v>32</v>
      </c>
      <c r="AG17" s="6"/>
      <c r="AH17" s="6" t="s">
        <v>33</v>
      </c>
      <c r="AI17" s="6"/>
      <c r="AJ17" s="6" t="s">
        <v>34</v>
      </c>
      <c r="AK17" s="6"/>
      <c r="AL17" s="6" t="s">
        <v>35</v>
      </c>
      <c r="AM17" s="6"/>
      <c r="AN17" s="6" t="s">
        <v>36</v>
      </c>
      <c r="AO17" s="6"/>
      <c r="AP17" s="6" t="s">
        <v>37</v>
      </c>
      <c r="AQ17" s="6"/>
      <c r="AR17" s="6" t="s">
        <v>38</v>
      </c>
      <c r="AS17" s="6"/>
      <c r="AT17" s="6" t="s">
        <v>39</v>
      </c>
      <c r="AU17" s="6"/>
      <c r="AV17" s="6" t="s">
        <v>40</v>
      </c>
      <c r="AW17" s="6"/>
      <c r="AX17" s="6" t="s">
        <v>41</v>
      </c>
      <c r="AY17" s="6"/>
      <c r="AZ17" s="6" t="s">
        <v>42</v>
      </c>
      <c r="BA17" s="6"/>
      <c r="BB17" s="6" t="s">
        <v>43</v>
      </c>
      <c r="BC17" s="6"/>
    </row>
    <row r="18" spans="1:56" ht="128.25" customHeight="1" x14ac:dyDescent="0.3">
      <c r="A18" s="7"/>
      <c r="B18" s="7"/>
      <c r="C18" s="7"/>
      <c r="D18" s="132" t="s">
        <v>44</v>
      </c>
      <c r="E18" s="132" t="s">
        <v>45</v>
      </c>
      <c r="F18" s="132" t="s">
        <v>44</v>
      </c>
      <c r="G18" s="132" t="s">
        <v>45</v>
      </c>
      <c r="H18" s="132" t="s">
        <v>44</v>
      </c>
      <c r="I18" s="132" t="s">
        <v>45</v>
      </c>
      <c r="J18" s="132" t="s">
        <v>44</v>
      </c>
      <c r="K18" s="132" t="s">
        <v>45</v>
      </c>
      <c r="L18" s="132" t="s">
        <v>44</v>
      </c>
      <c r="M18" s="132" t="s">
        <v>45</v>
      </c>
      <c r="N18" s="132" t="s">
        <v>44</v>
      </c>
      <c r="O18" s="132" t="s">
        <v>45</v>
      </c>
      <c r="P18" s="132" t="s">
        <v>44</v>
      </c>
      <c r="Q18" s="132" t="s">
        <v>45</v>
      </c>
      <c r="R18" s="132" t="s">
        <v>44</v>
      </c>
      <c r="S18" s="132" t="s">
        <v>45</v>
      </c>
      <c r="T18" s="132" t="s">
        <v>44</v>
      </c>
      <c r="U18" s="132" t="s">
        <v>45</v>
      </c>
      <c r="V18" s="132" t="s">
        <v>44</v>
      </c>
      <c r="W18" s="132" t="s">
        <v>45</v>
      </c>
      <c r="X18" s="132" t="s">
        <v>44</v>
      </c>
      <c r="Y18" s="132" t="s">
        <v>45</v>
      </c>
      <c r="Z18" s="132" t="s">
        <v>44</v>
      </c>
      <c r="AA18" s="132" t="s">
        <v>45</v>
      </c>
      <c r="AB18" s="132" t="s">
        <v>44</v>
      </c>
      <c r="AC18" s="132" t="s">
        <v>45</v>
      </c>
      <c r="AD18" s="132" t="s">
        <v>44</v>
      </c>
      <c r="AE18" s="132" t="s">
        <v>45</v>
      </c>
      <c r="AF18" s="132" t="s">
        <v>44</v>
      </c>
      <c r="AG18" s="132" t="s">
        <v>45</v>
      </c>
      <c r="AH18" s="132" t="s">
        <v>44</v>
      </c>
      <c r="AI18" s="132" t="s">
        <v>45</v>
      </c>
      <c r="AJ18" s="132" t="s">
        <v>44</v>
      </c>
      <c r="AK18" s="132" t="s">
        <v>45</v>
      </c>
      <c r="AL18" s="132" t="s">
        <v>44</v>
      </c>
      <c r="AM18" s="132" t="s">
        <v>45</v>
      </c>
      <c r="AN18" s="132" t="s">
        <v>44</v>
      </c>
      <c r="AO18" s="132" t="s">
        <v>45</v>
      </c>
      <c r="AP18" s="132" t="s">
        <v>44</v>
      </c>
      <c r="AQ18" s="132" t="s">
        <v>45</v>
      </c>
      <c r="AR18" s="132" t="s">
        <v>44</v>
      </c>
      <c r="AS18" s="132" t="s">
        <v>45</v>
      </c>
      <c r="AT18" s="132" t="s">
        <v>44</v>
      </c>
      <c r="AU18" s="132" t="s">
        <v>45</v>
      </c>
      <c r="AV18" s="132" t="s">
        <v>44</v>
      </c>
      <c r="AW18" s="132" t="s">
        <v>45</v>
      </c>
      <c r="AX18" s="130" t="s">
        <v>44</v>
      </c>
      <c r="AY18" s="130" t="s">
        <v>45</v>
      </c>
      <c r="AZ18" s="132" t="s">
        <v>44</v>
      </c>
      <c r="BA18" s="132" t="s">
        <v>45</v>
      </c>
      <c r="BB18" s="132" t="s">
        <v>44</v>
      </c>
      <c r="BC18" s="132" t="s">
        <v>45</v>
      </c>
      <c r="BD18" s="133"/>
    </row>
    <row r="19" spans="1:56" ht="17.25" customHeight="1" x14ac:dyDescent="0.2">
      <c r="A19" s="128"/>
      <c r="B19" s="128"/>
      <c r="C19" s="128"/>
      <c r="D19" s="4" t="s">
        <v>46</v>
      </c>
      <c r="E19" s="4"/>
      <c r="F19" s="4"/>
      <c r="G19" s="4"/>
      <c r="H19" s="4"/>
      <c r="I19" s="4"/>
      <c r="J19" s="4"/>
      <c r="K19" s="4"/>
      <c r="L19" s="4"/>
      <c r="M19" s="4"/>
      <c r="N19" s="4"/>
      <c r="O19" s="4"/>
      <c r="P19" s="4"/>
      <c r="Q19" s="4"/>
      <c r="R19" s="4"/>
      <c r="S19" s="4"/>
      <c r="T19" s="4"/>
      <c r="U19" s="4"/>
      <c r="V19" s="7" t="s">
        <v>46</v>
      </c>
      <c r="W19" s="7"/>
      <c r="X19" s="7"/>
      <c r="Y19" s="7"/>
      <c r="Z19" s="7"/>
      <c r="AA19" s="7"/>
      <c r="AB19" s="7"/>
      <c r="AC19" s="7"/>
      <c r="AD19" s="7"/>
      <c r="AE19" s="7"/>
      <c r="AF19" s="7"/>
      <c r="AG19" s="7"/>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row>
    <row r="20" spans="1:56" ht="17.25" customHeight="1" x14ac:dyDescent="0.2">
      <c r="A20" s="128"/>
      <c r="B20" s="128"/>
      <c r="C20" s="128"/>
      <c r="D20" s="3" t="s">
        <v>47</v>
      </c>
      <c r="E20" s="3"/>
      <c r="F20" s="3" t="s">
        <v>47</v>
      </c>
      <c r="G20" s="3"/>
      <c r="H20" s="3" t="s">
        <v>47</v>
      </c>
      <c r="I20" s="3"/>
      <c r="J20" s="2">
        <v>0.4</v>
      </c>
      <c r="K20" s="2"/>
      <c r="L20" s="3" t="s">
        <v>47</v>
      </c>
      <c r="M20" s="3"/>
      <c r="N20" s="2">
        <v>0.4</v>
      </c>
      <c r="O20" s="2"/>
      <c r="P20" s="134"/>
      <c r="Q20" s="134"/>
      <c r="R20" s="134"/>
      <c r="S20" s="134"/>
      <c r="T20" s="134"/>
      <c r="U20" s="134"/>
      <c r="V20" s="3" t="s">
        <v>47</v>
      </c>
      <c r="W20" s="3"/>
      <c r="X20" s="3" t="s">
        <v>47</v>
      </c>
      <c r="Y20" s="3"/>
      <c r="Z20" s="2">
        <v>0.4</v>
      </c>
      <c r="AA20" s="2"/>
      <c r="AB20" s="7">
        <v>110</v>
      </c>
      <c r="AC20" s="7"/>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row>
    <row r="21" spans="1:56" s="139" customFormat="1" ht="15.75" customHeight="1" x14ac:dyDescent="0.25">
      <c r="A21" s="136">
        <v>1</v>
      </c>
      <c r="B21" s="137">
        <v>2</v>
      </c>
      <c r="C21" s="136">
        <v>3</v>
      </c>
      <c r="D21" s="138" t="s">
        <v>48</v>
      </c>
      <c r="E21" s="138" t="s">
        <v>49</v>
      </c>
      <c r="F21" s="138" t="s">
        <v>50</v>
      </c>
      <c r="G21" s="138" t="s">
        <v>51</v>
      </c>
      <c r="H21" s="138" t="s">
        <v>52</v>
      </c>
      <c r="I21" s="138" t="s">
        <v>53</v>
      </c>
      <c r="J21" s="138" t="s">
        <v>54</v>
      </c>
      <c r="K21" s="138" t="s">
        <v>55</v>
      </c>
      <c r="L21" s="138" t="s">
        <v>56</v>
      </c>
      <c r="M21" s="138" t="s">
        <v>57</v>
      </c>
      <c r="N21" s="138" t="s">
        <v>58</v>
      </c>
      <c r="O21" s="138" t="s">
        <v>59</v>
      </c>
      <c r="P21" s="138" t="s">
        <v>60</v>
      </c>
      <c r="Q21" s="138" t="s">
        <v>61</v>
      </c>
      <c r="R21" s="138" t="s">
        <v>62</v>
      </c>
      <c r="S21" s="138" t="s">
        <v>63</v>
      </c>
      <c r="T21" s="138" t="s">
        <v>64</v>
      </c>
      <c r="U21" s="138" t="s">
        <v>65</v>
      </c>
      <c r="V21" s="138" t="s">
        <v>66</v>
      </c>
      <c r="W21" s="138" t="s">
        <v>67</v>
      </c>
      <c r="X21" s="138" t="s">
        <v>68</v>
      </c>
      <c r="Y21" s="138" t="s">
        <v>69</v>
      </c>
      <c r="Z21" s="138" t="s">
        <v>70</v>
      </c>
      <c r="AA21" s="138" t="s">
        <v>71</v>
      </c>
      <c r="AB21" s="138" t="s">
        <v>72</v>
      </c>
      <c r="AC21" s="138" t="s">
        <v>73</v>
      </c>
      <c r="AD21" s="138" t="s">
        <v>74</v>
      </c>
      <c r="AE21" s="138" t="s">
        <v>75</v>
      </c>
      <c r="AF21" s="138" t="s">
        <v>76</v>
      </c>
      <c r="AG21" s="138" t="s">
        <v>77</v>
      </c>
      <c r="AH21" s="138" t="s">
        <v>78</v>
      </c>
      <c r="AI21" s="138" t="s">
        <v>79</v>
      </c>
      <c r="AJ21" s="138" t="s">
        <v>80</v>
      </c>
      <c r="AK21" s="138" t="s">
        <v>81</v>
      </c>
      <c r="AL21" s="138" t="s">
        <v>82</v>
      </c>
      <c r="AM21" s="138" t="s">
        <v>83</v>
      </c>
      <c r="AN21" s="138" t="s">
        <v>84</v>
      </c>
      <c r="AO21" s="138" t="s">
        <v>85</v>
      </c>
      <c r="AP21" s="138" t="s">
        <v>86</v>
      </c>
      <c r="AQ21" s="138" t="s">
        <v>87</v>
      </c>
      <c r="AR21" s="138" t="s">
        <v>88</v>
      </c>
      <c r="AS21" s="138" t="s">
        <v>89</v>
      </c>
      <c r="AT21" s="138" t="s">
        <v>90</v>
      </c>
      <c r="AU21" s="138" t="s">
        <v>91</v>
      </c>
      <c r="AV21" s="138" t="s">
        <v>92</v>
      </c>
      <c r="AW21" s="138" t="s">
        <v>93</v>
      </c>
      <c r="AX21" s="138" t="s">
        <v>94</v>
      </c>
      <c r="AY21" s="138" t="s">
        <v>95</v>
      </c>
      <c r="AZ21" s="138" t="s">
        <v>96</v>
      </c>
      <c r="BA21" s="138" t="s">
        <v>97</v>
      </c>
      <c r="BB21" s="138" t="s">
        <v>98</v>
      </c>
      <c r="BC21" s="138" t="s">
        <v>99</v>
      </c>
    </row>
    <row r="22" spans="1:56" s="139" customFormat="1" ht="20.25" customHeight="1" x14ac:dyDescent="0.25">
      <c r="A22" s="140">
        <v>0</v>
      </c>
      <c r="B22" s="141" t="s">
        <v>100</v>
      </c>
      <c r="C22" s="142" t="s">
        <v>101</v>
      </c>
      <c r="D22" s="143" t="s">
        <v>101</v>
      </c>
      <c r="E22" s="144">
        <f>SUM(E23:E28)</f>
        <v>0</v>
      </c>
      <c r="F22" s="143" t="s">
        <v>101</v>
      </c>
      <c r="G22" s="144">
        <f>SUM(G23:G28)</f>
        <v>0</v>
      </c>
      <c r="H22" s="143" t="s">
        <v>101</v>
      </c>
      <c r="I22" s="144">
        <f>SUM(I23:I28)</f>
        <v>0</v>
      </c>
      <c r="J22" s="143" t="s">
        <v>101</v>
      </c>
      <c r="K22" s="144">
        <f>SUM(K23:K28)</f>
        <v>0</v>
      </c>
      <c r="L22" s="143" t="s">
        <v>101</v>
      </c>
      <c r="M22" s="144">
        <f>SUM(M23:M28)</f>
        <v>0</v>
      </c>
      <c r="N22" s="143" t="s">
        <v>101</v>
      </c>
      <c r="O22" s="144">
        <f>SUM(O23:O28)</f>
        <v>1.9200000000000002</v>
      </c>
      <c r="P22" s="143" t="s">
        <v>101</v>
      </c>
      <c r="Q22" s="144">
        <f>SUM(Q23:Q28)</f>
        <v>0</v>
      </c>
      <c r="R22" s="143" t="s">
        <v>101</v>
      </c>
      <c r="S22" s="144">
        <f>SUM(S23:S28)</f>
        <v>0</v>
      </c>
      <c r="T22" s="143" t="s">
        <v>101</v>
      </c>
      <c r="U22" s="144">
        <f>SUM(U23:U28)</f>
        <v>0</v>
      </c>
      <c r="V22" s="143" t="s">
        <v>101</v>
      </c>
      <c r="W22" s="144">
        <f>SUM(W23:W28)</f>
        <v>0.75</v>
      </c>
      <c r="X22" s="143" t="s">
        <v>101</v>
      </c>
      <c r="Y22" s="144">
        <f>SUM(Y23:Y28)</f>
        <v>0.2</v>
      </c>
      <c r="Z22" s="143" t="s">
        <v>101</v>
      </c>
      <c r="AA22" s="144">
        <f>SUM(AA23:AA28)</f>
        <v>1.55</v>
      </c>
      <c r="AB22" s="143" t="s">
        <v>101</v>
      </c>
      <c r="AC22" s="144">
        <f>SUM(AC23:AC28)</f>
        <v>0</v>
      </c>
      <c r="AD22" s="143" t="s">
        <v>101</v>
      </c>
      <c r="AE22" s="144">
        <f>SUM(AE23:AE28)</f>
        <v>0</v>
      </c>
      <c r="AF22" s="143" t="s">
        <v>101</v>
      </c>
      <c r="AG22" s="144">
        <f>SUM(AG23:AG28)</f>
        <v>0</v>
      </c>
      <c r="AH22" s="143" t="s">
        <v>101</v>
      </c>
      <c r="AI22" s="144">
        <f>SUM(AI23:AI28)</f>
        <v>0</v>
      </c>
      <c r="AJ22" s="143" t="s">
        <v>101</v>
      </c>
      <c r="AK22" s="144">
        <f>SUM(AK23:AK28)</f>
        <v>0</v>
      </c>
      <c r="AL22" s="143" t="s">
        <v>101</v>
      </c>
      <c r="AM22" s="144">
        <f>SUM(AM23:AM28)</f>
        <v>0</v>
      </c>
      <c r="AN22" s="143" t="s">
        <v>101</v>
      </c>
      <c r="AO22" s="144">
        <f>SUM(AO23:AO28)</f>
        <v>0</v>
      </c>
      <c r="AP22" s="143" t="s">
        <v>101</v>
      </c>
      <c r="AQ22" s="144">
        <f>SUM(AQ23:AQ28)</f>
        <v>0</v>
      </c>
      <c r="AR22" s="143" t="s">
        <v>101</v>
      </c>
      <c r="AS22" s="144">
        <f>SUM(AS23:AS28)</f>
        <v>0</v>
      </c>
      <c r="AT22" s="143" t="s">
        <v>101</v>
      </c>
      <c r="AU22" s="144">
        <f>SUM(AU23:AU28)</f>
        <v>0</v>
      </c>
      <c r="AV22" s="143" t="s">
        <v>101</v>
      </c>
      <c r="AW22" s="144">
        <f>SUM(AW23:AW28)</f>
        <v>0</v>
      </c>
      <c r="AX22" s="145">
        <f>SUM(AX23:AX28)</f>
        <v>42.421266746400001</v>
      </c>
      <c r="AY22" s="145">
        <f>SUM(AY23:AY28)</f>
        <v>13.483754130600001</v>
      </c>
      <c r="AZ22" s="143" t="s">
        <v>101</v>
      </c>
      <c r="BA22" s="144">
        <f>SUM(BA23:BA28)</f>
        <v>0</v>
      </c>
      <c r="BB22" s="143" t="s">
        <v>101</v>
      </c>
      <c r="BC22" s="144">
        <f>SUM(BC23:BC28)</f>
        <v>0</v>
      </c>
    </row>
    <row r="23" spans="1:56" s="139" customFormat="1" ht="18" customHeight="1" x14ac:dyDescent="0.25">
      <c r="A23" s="136" t="s">
        <v>102</v>
      </c>
      <c r="B23" s="146" t="s">
        <v>103</v>
      </c>
      <c r="C23" s="147" t="s">
        <v>101</v>
      </c>
      <c r="D23" s="148" t="s">
        <v>101</v>
      </c>
      <c r="E23" s="149">
        <f>E29</f>
        <v>0</v>
      </c>
      <c r="F23" s="148" t="s">
        <v>101</v>
      </c>
      <c r="G23" s="149">
        <f>G29</f>
        <v>0</v>
      </c>
      <c r="H23" s="148" t="s">
        <v>101</v>
      </c>
      <c r="I23" s="149">
        <f>I29</f>
        <v>0</v>
      </c>
      <c r="J23" s="148" t="s">
        <v>101</v>
      </c>
      <c r="K23" s="149">
        <f>K29</f>
        <v>0</v>
      </c>
      <c r="L23" s="148" t="s">
        <v>101</v>
      </c>
      <c r="M23" s="149">
        <f>M29</f>
        <v>0</v>
      </c>
      <c r="N23" s="148" t="s">
        <v>101</v>
      </c>
      <c r="O23" s="149">
        <f>O29</f>
        <v>1.9200000000000002</v>
      </c>
      <c r="P23" s="148" t="s">
        <v>101</v>
      </c>
      <c r="Q23" s="149">
        <f>Q29</f>
        <v>0</v>
      </c>
      <c r="R23" s="148" t="s">
        <v>101</v>
      </c>
      <c r="S23" s="149">
        <f>S29</f>
        <v>0</v>
      </c>
      <c r="T23" s="148" t="s">
        <v>101</v>
      </c>
      <c r="U23" s="149">
        <f>U29</f>
        <v>0</v>
      </c>
      <c r="V23" s="148" t="s">
        <v>101</v>
      </c>
      <c r="W23" s="149">
        <f>W29</f>
        <v>0</v>
      </c>
      <c r="X23" s="148" t="s">
        <v>101</v>
      </c>
      <c r="Y23" s="149">
        <f>Y29</f>
        <v>0</v>
      </c>
      <c r="Z23" s="148" t="s">
        <v>101</v>
      </c>
      <c r="AA23" s="149">
        <f>AA29</f>
        <v>0</v>
      </c>
      <c r="AB23" s="148" t="s">
        <v>101</v>
      </c>
      <c r="AC23" s="149">
        <f>AC29</f>
        <v>0</v>
      </c>
      <c r="AD23" s="148" t="s">
        <v>101</v>
      </c>
      <c r="AE23" s="149">
        <f>AE29</f>
        <v>0</v>
      </c>
      <c r="AF23" s="148" t="s">
        <v>101</v>
      </c>
      <c r="AG23" s="149">
        <f>AG29</f>
        <v>0</v>
      </c>
      <c r="AH23" s="148" t="s">
        <v>101</v>
      </c>
      <c r="AI23" s="149">
        <f>AI29</f>
        <v>0</v>
      </c>
      <c r="AJ23" s="148" t="s">
        <v>101</v>
      </c>
      <c r="AK23" s="149">
        <f>AK29</f>
        <v>0</v>
      </c>
      <c r="AL23" s="148" t="s">
        <v>101</v>
      </c>
      <c r="AM23" s="149">
        <f>AM29</f>
        <v>0</v>
      </c>
      <c r="AN23" s="148" t="s">
        <v>101</v>
      </c>
      <c r="AO23" s="149">
        <f>AO29</f>
        <v>0</v>
      </c>
      <c r="AP23" s="148" t="s">
        <v>101</v>
      </c>
      <c r="AQ23" s="149">
        <f>AQ29</f>
        <v>0</v>
      </c>
      <c r="AR23" s="148" t="s">
        <v>101</v>
      </c>
      <c r="AS23" s="149">
        <f>AS29</f>
        <v>0</v>
      </c>
      <c r="AT23" s="148" t="s">
        <v>101</v>
      </c>
      <c r="AU23" s="149">
        <f>AU29</f>
        <v>0</v>
      </c>
      <c r="AV23" s="148" t="s">
        <v>101</v>
      </c>
      <c r="AW23" s="149">
        <f>AW29</f>
        <v>0</v>
      </c>
      <c r="AX23" s="150">
        <f>'2'!BB19</f>
        <v>2.5990963177999999</v>
      </c>
      <c r="AY23" s="149">
        <f>'2'!AN19</f>
        <v>1.9022543999999999</v>
      </c>
      <c r="AZ23" s="148" t="s">
        <v>101</v>
      </c>
      <c r="BA23" s="149">
        <f>BA29</f>
        <v>0</v>
      </c>
      <c r="BB23" s="148" t="s">
        <v>101</v>
      </c>
      <c r="BC23" s="149">
        <f>BC29</f>
        <v>0</v>
      </c>
    </row>
    <row r="24" spans="1:56" s="139" customFormat="1" ht="21" customHeight="1" x14ac:dyDescent="0.25">
      <c r="A24" s="136" t="s">
        <v>104</v>
      </c>
      <c r="B24" s="146" t="s">
        <v>105</v>
      </c>
      <c r="C24" s="147" t="s">
        <v>101</v>
      </c>
      <c r="D24" s="148" t="s">
        <v>101</v>
      </c>
      <c r="E24" s="149">
        <f>E52</f>
        <v>0</v>
      </c>
      <c r="F24" s="148" t="s">
        <v>101</v>
      </c>
      <c r="G24" s="149">
        <f>G52</f>
        <v>0</v>
      </c>
      <c r="H24" s="148" t="s">
        <v>101</v>
      </c>
      <c r="I24" s="149">
        <f>I52</f>
        <v>0</v>
      </c>
      <c r="J24" s="148" t="s">
        <v>101</v>
      </c>
      <c r="K24" s="149">
        <f>K52</f>
        <v>0</v>
      </c>
      <c r="L24" s="148" t="s">
        <v>101</v>
      </c>
      <c r="M24" s="149">
        <f>M52</f>
        <v>0</v>
      </c>
      <c r="N24" s="148" t="s">
        <v>101</v>
      </c>
      <c r="O24" s="149">
        <f>O52</f>
        <v>0</v>
      </c>
      <c r="P24" s="148" t="s">
        <v>101</v>
      </c>
      <c r="Q24" s="149">
        <f>Q52</f>
        <v>0</v>
      </c>
      <c r="R24" s="148" t="s">
        <v>101</v>
      </c>
      <c r="S24" s="149">
        <f>S52</f>
        <v>0</v>
      </c>
      <c r="T24" s="148" t="s">
        <v>101</v>
      </c>
      <c r="U24" s="149">
        <f>U52</f>
        <v>0</v>
      </c>
      <c r="V24" s="148" t="s">
        <v>101</v>
      </c>
      <c r="W24" s="149">
        <f>W52</f>
        <v>0.25</v>
      </c>
      <c r="X24" s="148" t="s">
        <v>101</v>
      </c>
      <c r="Y24" s="149">
        <f>Y52</f>
        <v>0</v>
      </c>
      <c r="Z24" s="148" t="s">
        <v>101</v>
      </c>
      <c r="AA24" s="149">
        <f>AA52</f>
        <v>0.55000000000000004</v>
      </c>
      <c r="AB24" s="148" t="s">
        <v>101</v>
      </c>
      <c r="AC24" s="149">
        <f>AC52</f>
        <v>0</v>
      </c>
      <c r="AD24" s="148" t="s">
        <v>101</v>
      </c>
      <c r="AE24" s="149">
        <f>AE52</f>
        <v>0</v>
      </c>
      <c r="AF24" s="148" t="s">
        <v>101</v>
      </c>
      <c r="AG24" s="149">
        <f>AG52</f>
        <v>0</v>
      </c>
      <c r="AH24" s="148" t="s">
        <v>101</v>
      </c>
      <c r="AI24" s="149">
        <f>AI52</f>
        <v>0</v>
      </c>
      <c r="AJ24" s="148" t="s">
        <v>101</v>
      </c>
      <c r="AK24" s="149">
        <f>AK52</f>
        <v>0</v>
      </c>
      <c r="AL24" s="148" t="s">
        <v>101</v>
      </c>
      <c r="AM24" s="149">
        <f>AM52</f>
        <v>0</v>
      </c>
      <c r="AN24" s="148" t="s">
        <v>101</v>
      </c>
      <c r="AO24" s="149">
        <f>AO52</f>
        <v>0</v>
      </c>
      <c r="AP24" s="148" t="s">
        <v>101</v>
      </c>
      <c r="AQ24" s="149">
        <f>AQ52</f>
        <v>0</v>
      </c>
      <c r="AR24" s="148" t="s">
        <v>101</v>
      </c>
      <c r="AS24" s="149">
        <f>AS52</f>
        <v>0</v>
      </c>
      <c r="AT24" s="148" t="s">
        <v>101</v>
      </c>
      <c r="AU24" s="149">
        <f>AU52</f>
        <v>0</v>
      </c>
      <c r="AV24" s="148" t="s">
        <v>101</v>
      </c>
      <c r="AW24" s="149">
        <f>AW52</f>
        <v>0</v>
      </c>
      <c r="AX24" s="150">
        <f>'2'!BB20</f>
        <v>24.918567130600003</v>
      </c>
      <c r="AY24" s="149">
        <f>'2'!AN20</f>
        <v>2.8832605706000001</v>
      </c>
      <c r="AZ24" s="148" t="s">
        <v>101</v>
      </c>
      <c r="BA24" s="149">
        <f>BA52</f>
        <v>0</v>
      </c>
      <c r="BB24" s="148" t="s">
        <v>101</v>
      </c>
      <c r="BC24" s="149">
        <f>BC52</f>
        <v>0</v>
      </c>
    </row>
    <row r="25" spans="1:56" s="139" customFormat="1" ht="35.25" customHeight="1" x14ac:dyDescent="0.25">
      <c r="A25" s="136" t="s">
        <v>106</v>
      </c>
      <c r="B25" s="146" t="s">
        <v>107</v>
      </c>
      <c r="C25" s="147" t="s">
        <v>101</v>
      </c>
      <c r="D25" s="148" t="s">
        <v>101</v>
      </c>
      <c r="E25" s="149">
        <f>E93</f>
        <v>0</v>
      </c>
      <c r="F25" s="148" t="s">
        <v>101</v>
      </c>
      <c r="G25" s="149">
        <f>G93</f>
        <v>0</v>
      </c>
      <c r="H25" s="148" t="s">
        <v>101</v>
      </c>
      <c r="I25" s="149">
        <f>I93</f>
        <v>0</v>
      </c>
      <c r="J25" s="148" t="s">
        <v>101</v>
      </c>
      <c r="K25" s="149">
        <f>K93</f>
        <v>0</v>
      </c>
      <c r="L25" s="148" t="s">
        <v>101</v>
      </c>
      <c r="M25" s="149">
        <f>M93</f>
        <v>0</v>
      </c>
      <c r="N25" s="148" t="s">
        <v>101</v>
      </c>
      <c r="O25" s="149">
        <f>O93</f>
        <v>0</v>
      </c>
      <c r="P25" s="148" t="s">
        <v>101</v>
      </c>
      <c r="Q25" s="149">
        <f>Q93</f>
        <v>0</v>
      </c>
      <c r="R25" s="148" t="s">
        <v>101</v>
      </c>
      <c r="S25" s="149">
        <f>S93</f>
        <v>0</v>
      </c>
      <c r="T25" s="148" t="s">
        <v>101</v>
      </c>
      <c r="U25" s="149">
        <f>U93</f>
        <v>0</v>
      </c>
      <c r="V25" s="148" t="s">
        <v>101</v>
      </c>
      <c r="W25" s="149">
        <f>W93</f>
        <v>0</v>
      </c>
      <c r="X25" s="148" t="s">
        <v>101</v>
      </c>
      <c r="Y25" s="149">
        <f>Y93</f>
        <v>0</v>
      </c>
      <c r="Z25" s="148" t="s">
        <v>101</v>
      </c>
      <c r="AA25" s="149">
        <f>AA93</f>
        <v>0</v>
      </c>
      <c r="AB25" s="148" t="s">
        <v>101</v>
      </c>
      <c r="AC25" s="149">
        <f>AC93</f>
        <v>0</v>
      </c>
      <c r="AD25" s="148" t="s">
        <v>101</v>
      </c>
      <c r="AE25" s="149">
        <f>AE93</f>
        <v>0</v>
      </c>
      <c r="AF25" s="148" t="s">
        <v>101</v>
      </c>
      <c r="AG25" s="149">
        <f>AG93</f>
        <v>0</v>
      </c>
      <c r="AH25" s="148" t="s">
        <v>101</v>
      </c>
      <c r="AI25" s="149">
        <f>AI93</f>
        <v>0</v>
      </c>
      <c r="AJ25" s="148" t="s">
        <v>101</v>
      </c>
      <c r="AK25" s="149">
        <f>AK93</f>
        <v>0</v>
      </c>
      <c r="AL25" s="148" t="s">
        <v>101</v>
      </c>
      <c r="AM25" s="149">
        <f>AM93</f>
        <v>0</v>
      </c>
      <c r="AN25" s="148" t="s">
        <v>101</v>
      </c>
      <c r="AO25" s="149">
        <f>AO93</f>
        <v>0</v>
      </c>
      <c r="AP25" s="148" t="s">
        <v>101</v>
      </c>
      <c r="AQ25" s="149">
        <f>AQ93</f>
        <v>0</v>
      </c>
      <c r="AR25" s="148" t="s">
        <v>101</v>
      </c>
      <c r="AS25" s="149">
        <f>AS93</f>
        <v>0</v>
      </c>
      <c r="AT25" s="148" t="s">
        <v>101</v>
      </c>
      <c r="AU25" s="149">
        <f>AU93</f>
        <v>0</v>
      </c>
      <c r="AV25" s="148" t="s">
        <v>101</v>
      </c>
      <c r="AW25" s="149">
        <f>AW93</f>
        <v>0</v>
      </c>
      <c r="AX25" s="150">
        <f>'2'!BB21</f>
        <v>0</v>
      </c>
      <c r="AY25" s="149">
        <f>'2'!AN21</f>
        <v>0</v>
      </c>
      <c r="AZ25" s="148" t="s">
        <v>101</v>
      </c>
      <c r="BA25" s="149">
        <f>BA93</f>
        <v>0</v>
      </c>
      <c r="BB25" s="148" t="s">
        <v>101</v>
      </c>
      <c r="BC25" s="149">
        <f>BC93</f>
        <v>0</v>
      </c>
    </row>
    <row r="26" spans="1:56" s="139" customFormat="1" ht="20.25" customHeight="1" x14ac:dyDescent="0.25">
      <c r="A26" s="136" t="s">
        <v>108</v>
      </c>
      <c r="B26" s="146" t="s">
        <v>109</v>
      </c>
      <c r="C26" s="147" t="s">
        <v>101</v>
      </c>
      <c r="D26" s="148" t="s">
        <v>101</v>
      </c>
      <c r="E26" s="149">
        <f>E96</f>
        <v>0</v>
      </c>
      <c r="F26" s="148" t="s">
        <v>101</v>
      </c>
      <c r="G26" s="149">
        <f>G96</f>
        <v>0</v>
      </c>
      <c r="H26" s="148" t="s">
        <v>101</v>
      </c>
      <c r="I26" s="149">
        <f>I96</f>
        <v>0</v>
      </c>
      <c r="J26" s="148" t="s">
        <v>101</v>
      </c>
      <c r="K26" s="149">
        <f>K96</f>
        <v>0</v>
      </c>
      <c r="L26" s="148" t="s">
        <v>101</v>
      </c>
      <c r="M26" s="149">
        <f>M96</f>
        <v>0</v>
      </c>
      <c r="N26" s="148" t="s">
        <v>101</v>
      </c>
      <c r="O26" s="149">
        <f>O96</f>
        <v>0</v>
      </c>
      <c r="P26" s="148" t="s">
        <v>101</v>
      </c>
      <c r="Q26" s="149">
        <f>Q96</f>
        <v>0</v>
      </c>
      <c r="R26" s="148" t="s">
        <v>101</v>
      </c>
      <c r="S26" s="149">
        <f>S96</f>
        <v>0</v>
      </c>
      <c r="T26" s="148" t="s">
        <v>101</v>
      </c>
      <c r="U26" s="149">
        <f>U96</f>
        <v>0</v>
      </c>
      <c r="V26" s="148" t="s">
        <v>101</v>
      </c>
      <c r="W26" s="149">
        <f>W96</f>
        <v>0.5</v>
      </c>
      <c r="X26" s="148" t="s">
        <v>101</v>
      </c>
      <c r="Y26" s="149">
        <f>Y96</f>
        <v>0.2</v>
      </c>
      <c r="Z26" s="148" t="s">
        <v>101</v>
      </c>
      <c r="AA26" s="149">
        <f>AA96</f>
        <v>1</v>
      </c>
      <c r="AB26" s="148" t="s">
        <v>101</v>
      </c>
      <c r="AC26" s="149">
        <f>AC96</f>
        <v>0</v>
      </c>
      <c r="AD26" s="148" t="s">
        <v>101</v>
      </c>
      <c r="AE26" s="149">
        <f>AE96</f>
        <v>0</v>
      </c>
      <c r="AF26" s="148" t="s">
        <v>101</v>
      </c>
      <c r="AG26" s="149">
        <f>AG96</f>
        <v>0</v>
      </c>
      <c r="AH26" s="148" t="s">
        <v>101</v>
      </c>
      <c r="AI26" s="149">
        <f>AI96</f>
        <v>0</v>
      </c>
      <c r="AJ26" s="148" t="s">
        <v>101</v>
      </c>
      <c r="AK26" s="149">
        <f>AK96</f>
        <v>0</v>
      </c>
      <c r="AL26" s="148" t="s">
        <v>101</v>
      </c>
      <c r="AM26" s="149">
        <f>AM96</f>
        <v>0</v>
      </c>
      <c r="AN26" s="148" t="s">
        <v>101</v>
      </c>
      <c r="AO26" s="149">
        <f>AO96</f>
        <v>0</v>
      </c>
      <c r="AP26" s="148" t="s">
        <v>101</v>
      </c>
      <c r="AQ26" s="149">
        <f>AQ96</f>
        <v>0</v>
      </c>
      <c r="AR26" s="148" t="s">
        <v>101</v>
      </c>
      <c r="AS26" s="149">
        <f>AS96</f>
        <v>0</v>
      </c>
      <c r="AT26" s="148" t="s">
        <v>101</v>
      </c>
      <c r="AU26" s="149">
        <f>AU96</f>
        <v>0</v>
      </c>
      <c r="AV26" s="148" t="s">
        <v>101</v>
      </c>
      <c r="AW26" s="149">
        <f>AW96</f>
        <v>0</v>
      </c>
      <c r="AX26" s="150">
        <f>'2'!BB22</f>
        <v>4.7557776</v>
      </c>
      <c r="AY26" s="149">
        <f>'2'!AN22</f>
        <v>2.2919375999999998</v>
      </c>
      <c r="AZ26" s="148" t="s">
        <v>101</v>
      </c>
      <c r="BA26" s="149">
        <f>BA96</f>
        <v>0</v>
      </c>
      <c r="BB26" s="148" t="s">
        <v>101</v>
      </c>
      <c r="BC26" s="149">
        <f>BC96</f>
        <v>0</v>
      </c>
    </row>
    <row r="27" spans="1:56" s="139" customFormat="1" ht="21" customHeight="1" x14ac:dyDescent="0.25">
      <c r="A27" s="136" t="s">
        <v>110</v>
      </c>
      <c r="B27" s="146" t="s">
        <v>111</v>
      </c>
      <c r="C27" s="147" t="s">
        <v>101</v>
      </c>
      <c r="D27" s="148" t="s">
        <v>101</v>
      </c>
      <c r="E27" s="149">
        <f>E106</f>
        <v>0</v>
      </c>
      <c r="F27" s="148" t="s">
        <v>101</v>
      </c>
      <c r="G27" s="149">
        <f>G106</f>
        <v>0</v>
      </c>
      <c r="H27" s="148" t="s">
        <v>101</v>
      </c>
      <c r="I27" s="149">
        <f>I106</f>
        <v>0</v>
      </c>
      <c r="J27" s="148" t="s">
        <v>101</v>
      </c>
      <c r="K27" s="149">
        <f>K106</f>
        <v>0</v>
      </c>
      <c r="L27" s="148" t="s">
        <v>101</v>
      </c>
      <c r="M27" s="149">
        <f>M106</f>
        <v>0</v>
      </c>
      <c r="N27" s="148" t="s">
        <v>101</v>
      </c>
      <c r="O27" s="149">
        <f>O106</f>
        <v>0</v>
      </c>
      <c r="P27" s="148" t="s">
        <v>101</v>
      </c>
      <c r="Q27" s="149">
        <f>Q106</f>
        <v>0</v>
      </c>
      <c r="R27" s="148" t="s">
        <v>101</v>
      </c>
      <c r="S27" s="149">
        <f>S106</f>
        <v>0</v>
      </c>
      <c r="T27" s="148" t="s">
        <v>101</v>
      </c>
      <c r="U27" s="149">
        <f>U106</f>
        <v>0</v>
      </c>
      <c r="V27" s="148" t="s">
        <v>101</v>
      </c>
      <c r="W27" s="149">
        <f>W106</f>
        <v>0</v>
      </c>
      <c r="X27" s="148" t="s">
        <v>101</v>
      </c>
      <c r="Y27" s="149">
        <f>Y106</f>
        <v>0</v>
      </c>
      <c r="Z27" s="148" t="s">
        <v>101</v>
      </c>
      <c r="AA27" s="149">
        <f>AA106</f>
        <v>0</v>
      </c>
      <c r="AB27" s="148" t="s">
        <v>101</v>
      </c>
      <c r="AC27" s="149">
        <f>AC106</f>
        <v>0</v>
      </c>
      <c r="AD27" s="148" t="s">
        <v>101</v>
      </c>
      <c r="AE27" s="149">
        <f>AE106</f>
        <v>0</v>
      </c>
      <c r="AF27" s="148" t="s">
        <v>101</v>
      </c>
      <c r="AG27" s="149">
        <f>AG106</f>
        <v>0</v>
      </c>
      <c r="AH27" s="148" t="s">
        <v>101</v>
      </c>
      <c r="AI27" s="149">
        <f>AI106</f>
        <v>0</v>
      </c>
      <c r="AJ27" s="148" t="s">
        <v>101</v>
      </c>
      <c r="AK27" s="149">
        <f>AK106</f>
        <v>0</v>
      </c>
      <c r="AL27" s="148" t="s">
        <v>101</v>
      </c>
      <c r="AM27" s="149">
        <f>AM106</f>
        <v>0</v>
      </c>
      <c r="AN27" s="148" t="s">
        <v>101</v>
      </c>
      <c r="AO27" s="149">
        <f>AO106</f>
        <v>0</v>
      </c>
      <c r="AP27" s="148" t="s">
        <v>101</v>
      </c>
      <c r="AQ27" s="149">
        <f>AQ106</f>
        <v>0</v>
      </c>
      <c r="AR27" s="148" t="s">
        <v>101</v>
      </c>
      <c r="AS27" s="149">
        <f>AS106</f>
        <v>0</v>
      </c>
      <c r="AT27" s="148" t="s">
        <v>101</v>
      </c>
      <c r="AU27" s="149">
        <f>AU106</f>
        <v>0</v>
      </c>
      <c r="AV27" s="148" t="s">
        <v>101</v>
      </c>
      <c r="AW27" s="149">
        <f>AW106</f>
        <v>0</v>
      </c>
      <c r="AX27" s="150">
        <f>'2'!BB23</f>
        <v>0</v>
      </c>
      <c r="AY27" s="149">
        <f>'2'!AN23</f>
        <v>0</v>
      </c>
      <c r="AZ27" s="148" t="s">
        <v>101</v>
      </c>
      <c r="BA27" s="149">
        <f>BA106</f>
        <v>0</v>
      </c>
      <c r="BB27" s="148" t="s">
        <v>101</v>
      </c>
      <c r="BC27" s="149">
        <f>BC106</f>
        <v>0</v>
      </c>
    </row>
    <row r="28" spans="1:56" s="139" customFormat="1" ht="19.5" customHeight="1" x14ac:dyDescent="0.25">
      <c r="A28" s="136" t="s">
        <v>112</v>
      </c>
      <c r="B28" s="146" t="s">
        <v>113</v>
      </c>
      <c r="C28" s="147" t="s">
        <v>101</v>
      </c>
      <c r="D28" s="148" t="s">
        <v>101</v>
      </c>
      <c r="E28" s="149">
        <f>E107</f>
        <v>0</v>
      </c>
      <c r="F28" s="148" t="s">
        <v>101</v>
      </c>
      <c r="G28" s="149">
        <f>G107</f>
        <v>0</v>
      </c>
      <c r="H28" s="148" t="s">
        <v>101</v>
      </c>
      <c r="I28" s="149">
        <f>I107</f>
        <v>0</v>
      </c>
      <c r="J28" s="148" t="s">
        <v>101</v>
      </c>
      <c r="K28" s="149">
        <f>K107</f>
        <v>0</v>
      </c>
      <c r="L28" s="148" t="s">
        <v>101</v>
      </c>
      <c r="M28" s="149">
        <f>M107</f>
        <v>0</v>
      </c>
      <c r="N28" s="148" t="s">
        <v>101</v>
      </c>
      <c r="O28" s="149">
        <f>O107</f>
        <v>0</v>
      </c>
      <c r="P28" s="148" t="s">
        <v>101</v>
      </c>
      <c r="Q28" s="149">
        <f>Q107</f>
        <v>0</v>
      </c>
      <c r="R28" s="148" t="s">
        <v>101</v>
      </c>
      <c r="S28" s="149">
        <f>S107</f>
        <v>0</v>
      </c>
      <c r="T28" s="148" t="s">
        <v>101</v>
      </c>
      <c r="U28" s="149">
        <f>U107</f>
        <v>0</v>
      </c>
      <c r="V28" s="148" t="s">
        <v>101</v>
      </c>
      <c r="W28" s="149">
        <f>W107</f>
        <v>0</v>
      </c>
      <c r="X28" s="148" t="s">
        <v>101</v>
      </c>
      <c r="Y28" s="149">
        <f>Y107</f>
        <v>0</v>
      </c>
      <c r="Z28" s="148" t="s">
        <v>101</v>
      </c>
      <c r="AA28" s="149">
        <f>AA107</f>
        <v>0</v>
      </c>
      <c r="AB28" s="148" t="s">
        <v>101</v>
      </c>
      <c r="AC28" s="149">
        <f>AC107</f>
        <v>0</v>
      </c>
      <c r="AD28" s="148" t="s">
        <v>101</v>
      </c>
      <c r="AE28" s="149">
        <f>AE107</f>
        <v>0</v>
      </c>
      <c r="AF28" s="148" t="s">
        <v>101</v>
      </c>
      <c r="AG28" s="149">
        <f>AG107</f>
        <v>0</v>
      </c>
      <c r="AH28" s="148" t="s">
        <v>101</v>
      </c>
      <c r="AI28" s="149">
        <f>AI107</f>
        <v>0</v>
      </c>
      <c r="AJ28" s="148" t="s">
        <v>101</v>
      </c>
      <c r="AK28" s="149">
        <f>AK107</f>
        <v>0</v>
      </c>
      <c r="AL28" s="148" t="s">
        <v>101</v>
      </c>
      <c r="AM28" s="149">
        <f>AM107</f>
        <v>0</v>
      </c>
      <c r="AN28" s="148" t="s">
        <v>101</v>
      </c>
      <c r="AO28" s="149">
        <f>AO107</f>
        <v>0</v>
      </c>
      <c r="AP28" s="148" t="s">
        <v>101</v>
      </c>
      <c r="AQ28" s="149">
        <f>AQ107</f>
        <v>0</v>
      </c>
      <c r="AR28" s="148" t="s">
        <v>101</v>
      </c>
      <c r="AS28" s="149">
        <f>AS107</f>
        <v>0</v>
      </c>
      <c r="AT28" s="148" t="s">
        <v>101</v>
      </c>
      <c r="AU28" s="149">
        <f>AU107</f>
        <v>0</v>
      </c>
      <c r="AV28" s="148" t="s">
        <v>101</v>
      </c>
      <c r="AW28" s="149">
        <f>AW107</f>
        <v>0</v>
      </c>
      <c r="AX28" s="150">
        <f>'2'!BB24</f>
        <v>10.147825698</v>
      </c>
      <c r="AY28" s="149">
        <f>'2'!AN24</f>
        <v>6.4063015600000011</v>
      </c>
      <c r="AZ28" s="148" t="s">
        <v>101</v>
      </c>
      <c r="BA28" s="149">
        <f>BA107</f>
        <v>0</v>
      </c>
      <c r="BB28" s="148" t="s">
        <v>101</v>
      </c>
      <c r="BC28" s="149">
        <f>BC107</f>
        <v>0</v>
      </c>
    </row>
    <row r="29" spans="1:56" s="139" customFormat="1" ht="20.25" customHeight="1" x14ac:dyDescent="0.25">
      <c r="A29" s="151" t="s">
        <v>114</v>
      </c>
      <c r="B29" s="152" t="s">
        <v>115</v>
      </c>
      <c r="C29" s="147" t="s">
        <v>101</v>
      </c>
      <c r="D29" s="148" t="s">
        <v>101</v>
      </c>
      <c r="E29" s="149">
        <f>E30</f>
        <v>0</v>
      </c>
      <c r="F29" s="148" t="s">
        <v>101</v>
      </c>
      <c r="G29" s="149">
        <f>G30</f>
        <v>0</v>
      </c>
      <c r="H29" s="148" t="s">
        <v>101</v>
      </c>
      <c r="I29" s="149">
        <f>I30</f>
        <v>0</v>
      </c>
      <c r="J29" s="148" t="s">
        <v>101</v>
      </c>
      <c r="K29" s="149">
        <f>K30</f>
        <v>0</v>
      </c>
      <c r="L29" s="148" t="s">
        <v>101</v>
      </c>
      <c r="M29" s="149">
        <f>M30</f>
        <v>0</v>
      </c>
      <c r="N29" s="148" t="s">
        <v>101</v>
      </c>
      <c r="O29" s="149">
        <f>O30</f>
        <v>1.9200000000000002</v>
      </c>
      <c r="P29" s="148" t="s">
        <v>101</v>
      </c>
      <c r="Q29" s="149">
        <f>Q30</f>
        <v>0</v>
      </c>
      <c r="R29" s="148" t="s">
        <v>101</v>
      </c>
      <c r="S29" s="149">
        <f>S30</f>
        <v>0</v>
      </c>
      <c r="T29" s="148" t="s">
        <v>101</v>
      </c>
      <c r="U29" s="149">
        <f>U30</f>
        <v>0</v>
      </c>
      <c r="V29" s="148" t="s">
        <v>101</v>
      </c>
      <c r="W29" s="149">
        <f>W30</f>
        <v>0</v>
      </c>
      <c r="X29" s="148" t="s">
        <v>101</v>
      </c>
      <c r="Y29" s="149">
        <f>Y30</f>
        <v>0</v>
      </c>
      <c r="Z29" s="148" t="s">
        <v>101</v>
      </c>
      <c r="AA29" s="149">
        <f>AA30</f>
        <v>0</v>
      </c>
      <c r="AB29" s="148" t="s">
        <v>101</v>
      </c>
      <c r="AC29" s="149">
        <f>AC30</f>
        <v>0</v>
      </c>
      <c r="AD29" s="148" t="s">
        <v>101</v>
      </c>
      <c r="AE29" s="149">
        <f>AE30</f>
        <v>0</v>
      </c>
      <c r="AF29" s="148" t="s">
        <v>101</v>
      </c>
      <c r="AG29" s="149">
        <f>AG30</f>
        <v>0</v>
      </c>
      <c r="AH29" s="148" t="s">
        <v>101</v>
      </c>
      <c r="AI29" s="149">
        <f>AI30</f>
        <v>0</v>
      </c>
      <c r="AJ29" s="148" t="s">
        <v>101</v>
      </c>
      <c r="AK29" s="149">
        <f>AK30</f>
        <v>0</v>
      </c>
      <c r="AL29" s="148" t="s">
        <v>101</v>
      </c>
      <c r="AM29" s="149">
        <f>AM30</f>
        <v>0</v>
      </c>
      <c r="AN29" s="148" t="s">
        <v>101</v>
      </c>
      <c r="AO29" s="149">
        <f>AO30</f>
        <v>0</v>
      </c>
      <c r="AP29" s="148" t="s">
        <v>101</v>
      </c>
      <c r="AQ29" s="149">
        <f>AQ30</f>
        <v>0</v>
      </c>
      <c r="AR29" s="148" t="s">
        <v>101</v>
      </c>
      <c r="AS29" s="149">
        <f>AS30</f>
        <v>0</v>
      </c>
      <c r="AT29" s="148" t="s">
        <v>101</v>
      </c>
      <c r="AU29" s="149">
        <f>AU30</f>
        <v>0</v>
      </c>
      <c r="AV29" s="148" t="s">
        <v>101</v>
      </c>
      <c r="AW29" s="149">
        <f>AW30</f>
        <v>0</v>
      </c>
      <c r="AX29" s="150">
        <f>'2'!BB25</f>
        <v>2.5990963177999999</v>
      </c>
      <c r="AY29" s="149">
        <f>'2'!AN25</f>
        <v>1.9022543999999999</v>
      </c>
      <c r="AZ29" s="148" t="s">
        <v>101</v>
      </c>
      <c r="BA29" s="149">
        <f>BA30</f>
        <v>0</v>
      </c>
      <c r="BB29" s="148" t="s">
        <v>101</v>
      </c>
      <c r="BC29" s="149">
        <f>BC30</f>
        <v>0</v>
      </c>
    </row>
    <row r="30" spans="1:56" s="139" customFormat="1" ht="19.5" customHeight="1" x14ac:dyDescent="0.25">
      <c r="A30" s="151" t="s">
        <v>116</v>
      </c>
      <c r="B30" s="152" t="s">
        <v>117</v>
      </c>
      <c r="C30" s="147" t="s">
        <v>101</v>
      </c>
      <c r="D30" s="148" t="s">
        <v>101</v>
      </c>
      <c r="E30" s="149">
        <f>E31+E35+E36</f>
        <v>0</v>
      </c>
      <c r="F30" s="148" t="s">
        <v>101</v>
      </c>
      <c r="G30" s="149">
        <f>G31</f>
        <v>0</v>
      </c>
      <c r="H30" s="148" t="s">
        <v>101</v>
      </c>
      <c r="I30" s="149">
        <f>I31</f>
        <v>0</v>
      </c>
      <c r="J30" s="148" t="s">
        <v>101</v>
      </c>
      <c r="K30" s="149">
        <f>K31</f>
        <v>0</v>
      </c>
      <c r="L30" s="148" t="s">
        <v>101</v>
      </c>
      <c r="M30" s="149">
        <f>M31</f>
        <v>0</v>
      </c>
      <c r="N30" s="148" t="s">
        <v>101</v>
      </c>
      <c r="O30" s="149">
        <f>O31</f>
        <v>1.9200000000000002</v>
      </c>
      <c r="P30" s="148" t="s">
        <v>101</v>
      </c>
      <c r="Q30" s="149">
        <f>Q31</f>
        <v>0</v>
      </c>
      <c r="R30" s="148" t="s">
        <v>101</v>
      </c>
      <c r="S30" s="149">
        <f>S31</f>
        <v>0</v>
      </c>
      <c r="T30" s="148" t="s">
        <v>101</v>
      </c>
      <c r="U30" s="149">
        <f>U31</f>
        <v>0</v>
      </c>
      <c r="V30" s="148" t="s">
        <v>101</v>
      </c>
      <c r="W30" s="149">
        <f>W31</f>
        <v>0</v>
      </c>
      <c r="X30" s="148" t="s">
        <v>101</v>
      </c>
      <c r="Y30" s="149">
        <f>Y31</f>
        <v>0</v>
      </c>
      <c r="Z30" s="148" t="s">
        <v>101</v>
      </c>
      <c r="AA30" s="149">
        <f>AA31</f>
        <v>0</v>
      </c>
      <c r="AB30" s="148" t="s">
        <v>101</v>
      </c>
      <c r="AC30" s="149">
        <f>AC31</f>
        <v>0</v>
      </c>
      <c r="AD30" s="148" t="s">
        <v>101</v>
      </c>
      <c r="AE30" s="149">
        <f>AE31</f>
        <v>0</v>
      </c>
      <c r="AF30" s="148" t="s">
        <v>101</v>
      </c>
      <c r="AG30" s="149">
        <f>AG31</f>
        <v>0</v>
      </c>
      <c r="AH30" s="148" t="s">
        <v>101</v>
      </c>
      <c r="AI30" s="149">
        <f>AI31</f>
        <v>0</v>
      </c>
      <c r="AJ30" s="148" t="s">
        <v>101</v>
      </c>
      <c r="AK30" s="149">
        <f>AK31</f>
        <v>0</v>
      </c>
      <c r="AL30" s="148" t="s">
        <v>101</v>
      </c>
      <c r="AM30" s="149">
        <f>AM31</f>
        <v>0</v>
      </c>
      <c r="AN30" s="148" t="s">
        <v>101</v>
      </c>
      <c r="AO30" s="149">
        <f>AO31</f>
        <v>0</v>
      </c>
      <c r="AP30" s="148" t="s">
        <v>101</v>
      </c>
      <c r="AQ30" s="149">
        <f>AQ31</f>
        <v>0</v>
      </c>
      <c r="AR30" s="148" t="s">
        <v>101</v>
      </c>
      <c r="AS30" s="149">
        <f>AS31</f>
        <v>0</v>
      </c>
      <c r="AT30" s="148" t="s">
        <v>101</v>
      </c>
      <c r="AU30" s="149">
        <f>AU31</f>
        <v>0</v>
      </c>
      <c r="AV30" s="148" t="s">
        <v>101</v>
      </c>
      <c r="AW30" s="149">
        <f>AW31</f>
        <v>0</v>
      </c>
      <c r="AX30" s="150">
        <f>'2'!BB26</f>
        <v>2.5990963177999999</v>
      </c>
      <c r="AY30" s="149">
        <f>'2'!AN26</f>
        <v>1.9022543999999999</v>
      </c>
      <c r="AZ30" s="148" t="s">
        <v>101</v>
      </c>
      <c r="BA30" s="149">
        <f>BA31</f>
        <v>0</v>
      </c>
      <c r="BB30" s="148" t="s">
        <v>101</v>
      </c>
      <c r="BC30" s="149">
        <f>BC31</f>
        <v>0</v>
      </c>
    </row>
    <row r="31" spans="1:56" s="139" customFormat="1" ht="33" customHeight="1" x14ac:dyDescent="0.25">
      <c r="A31" s="151" t="s">
        <v>118</v>
      </c>
      <c r="B31" s="152" t="s">
        <v>119</v>
      </c>
      <c r="C31" s="147" t="s">
        <v>101</v>
      </c>
      <c r="D31" s="148" t="s">
        <v>101</v>
      </c>
      <c r="E31" s="149">
        <f>SUM(E33:E34)</f>
        <v>0</v>
      </c>
      <c r="F31" s="148" t="s">
        <v>101</v>
      </c>
      <c r="G31" s="149">
        <f>SUM(G33:G34)</f>
        <v>0</v>
      </c>
      <c r="H31" s="148" t="s">
        <v>101</v>
      </c>
      <c r="I31" s="149">
        <f>SUM(I33:I34)</f>
        <v>0</v>
      </c>
      <c r="J31" s="148" t="s">
        <v>101</v>
      </c>
      <c r="K31" s="149">
        <f>SUM(K33:K34)</f>
        <v>0</v>
      </c>
      <c r="L31" s="148" t="s">
        <v>101</v>
      </c>
      <c r="M31" s="149">
        <f>SUM(M33:M34)</f>
        <v>0</v>
      </c>
      <c r="N31" s="148" t="s">
        <v>101</v>
      </c>
      <c r="O31" s="149">
        <f>SUM(O33:O34)</f>
        <v>1.9200000000000002</v>
      </c>
      <c r="P31" s="148" t="s">
        <v>101</v>
      </c>
      <c r="Q31" s="149">
        <f>SUM(Q33:Q34)</f>
        <v>0</v>
      </c>
      <c r="R31" s="148" t="s">
        <v>101</v>
      </c>
      <c r="S31" s="149">
        <f>SUM(S33:S34)</f>
        <v>0</v>
      </c>
      <c r="T31" s="148" t="s">
        <v>101</v>
      </c>
      <c r="U31" s="149">
        <f>SUM(U33:U34)</f>
        <v>0</v>
      </c>
      <c r="V31" s="148" t="s">
        <v>101</v>
      </c>
      <c r="W31" s="149">
        <f>SUM(W33:W34)</f>
        <v>0</v>
      </c>
      <c r="X31" s="148" t="s">
        <v>101</v>
      </c>
      <c r="Y31" s="149">
        <f>SUM(Y33:Y34)</f>
        <v>0</v>
      </c>
      <c r="Z31" s="148" t="s">
        <v>101</v>
      </c>
      <c r="AA31" s="149">
        <f>SUM(AA33:AA34)</f>
        <v>0</v>
      </c>
      <c r="AB31" s="148" t="s">
        <v>101</v>
      </c>
      <c r="AC31" s="149">
        <f>SUM(AC33:AC34)</f>
        <v>0</v>
      </c>
      <c r="AD31" s="148" t="s">
        <v>101</v>
      </c>
      <c r="AE31" s="149">
        <f>SUM(AE33:AE34)</f>
        <v>0</v>
      </c>
      <c r="AF31" s="148" t="s">
        <v>101</v>
      </c>
      <c r="AG31" s="149">
        <f>SUM(AG33:AG34)</f>
        <v>0</v>
      </c>
      <c r="AH31" s="148" t="s">
        <v>101</v>
      </c>
      <c r="AI31" s="149">
        <f>SUM(AI33:AI34)</f>
        <v>0</v>
      </c>
      <c r="AJ31" s="148" t="s">
        <v>101</v>
      </c>
      <c r="AK31" s="149">
        <f>SUM(AK33:AK34)</f>
        <v>0</v>
      </c>
      <c r="AL31" s="148" t="s">
        <v>101</v>
      </c>
      <c r="AM31" s="149">
        <f>SUM(AM33:AM34)</f>
        <v>0</v>
      </c>
      <c r="AN31" s="148" t="s">
        <v>101</v>
      </c>
      <c r="AO31" s="149">
        <f>SUM(AO33:AO34)</f>
        <v>0</v>
      </c>
      <c r="AP31" s="148" t="s">
        <v>101</v>
      </c>
      <c r="AQ31" s="149">
        <f>SUM(AQ33:AQ34)</f>
        <v>0</v>
      </c>
      <c r="AR31" s="148" t="s">
        <v>101</v>
      </c>
      <c r="AS31" s="149">
        <f>SUM(AS33:AS34)</f>
        <v>0</v>
      </c>
      <c r="AT31" s="148" t="s">
        <v>101</v>
      </c>
      <c r="AU31" s="149">
        <f>SUM(AU33:AU34)</f>
        <v>0</v>
      </c>
      <c r="AV31" s="148" t="s">
        <v>101</v>
      </c>
      <c r="AW31" s="149">
        <f>SUM(AW33:AW34)</f>
        <v>0</v>
      </c>
      <c r="AX31" s="150">
        <f>'2'!BB27</f>
        <v>2.5990963177999999</v>
      </c>
      <c r="AY31" s="149">
        <f>'2'!AN27</f>
        <v>1.9022543999999999</v>
      </c>
      <c r="AZ31" s="148" t="s">
        <v>101</v>
      </c>
      <c r="BA31" s="149">
        <f>SUM(BA33:BA34)</f>
        <v>0</v>
      </c>
      <c r="BB31" s="148" t="s">
        <v>101</v>
      </c>
      <c r="BC31" s="149">
        <f>SUM(BC33:BC34)</f>
        <v>0</v>
      </c>
    </row>
    <row r="32" spans="1:56" s="139" customFormat="1" ht="33" customHeight="1" x14ac:dyDescent="0.25">
      <c r="A32" s="153" t="s">
        <v>118</v>
      </c>
      <c r="B32" s="154" t="s">
        <v>120</v>
      </c>
      <c r="C32" s="147" t="s">
        <v>121</v>
      </c>
      <c r="D32" s="147" t="s">
        <v>101</v>
      </c>
      <c r="E32" s="155">
        <v>0</v>
      </c>
      <c r="F32" s="147" t="s">
        <v>101</v>
      </c>
      <c r="G32" s="155">
        <v>0</v>
      </c>
      <c r="H32" s="147" t="s">
        <v>101</v>
      </c>
      <c r="I32" s="155">
        <v>0</v>
      </c>
      <c r="J32" s="147" t="s">
        <v>101</v>
      </c>
      <c r="K32" s="155">
        <v>0</v>
      </c>
      <c r="L32" s="147" t="s">
        <v>101</v>
      </c>
      <c r="M32" s="155">
        <v>0</v>
      </c>
      <c r="N32" s="147" t="s">
        <v>101</v>
      </c>
      <c r="O32" s="156">
        <v>0</v>
      </c>
      <c r="P32" s="147" t="s">
        <v>101</v>
      </c>
      <c r="Q32" s="155">
        <v>0</v>
      </c>
      <c r="R32" s="147" t="s">
        <v>101</v>
      </c>
      <c r="S32" s="155">
        <v>0</v>
      </c>
      <c r="T32" s="147" t="s">
        <v>101</v>
      </c>
      <c r="U32" s="155">
        <v>0</v>
      </c>
      <c r="V32" s="147" t="s">
        <v>101</v>
      </c>
      <c r="W32" s="155">
        <v>0</v>
      </c>
      <c r="X32" s="147" t="s">
        <v>101</v>
      </c>
      <c r="Y32" s="155">
        <v>0</v>
      </c>
      <c r="Z32" s="147" t="s">
        <v>101</v>
      </c>
      <c r="AA32" s="155">
        <v>0</v>
      </c>
      <c r="AB32" s="147" t="s">
        <v>101</v>
      </c>
      <c r="AC32" s="155">
        <v>0</v>
      </c>
      <c r="AD32" s="147" t="s">
        <v>101</v>
      </c>
      <c r="AE32" s="155">
        <v>0</v>
      </c>
      <c r="AF32" s="147" t="s">
        <v>101</v>
      </c>
      <c r="AG32" s="155">
        <v>0</v>
      </c>
      <c r="AH32" s="147" t="s">
        <v>101</v>
      </c>
      <c r="AI32" s="155">
        <v>0</v>
      </c>
      <c r="AJ32" s="147" t="s">
        <v>101</v>
      </c>
      <c r="AK32" s="155">
        <v>0</v>
      </c>
      <c r="AL32" s="147" t="s">
        <v>101</v>
      </c>
      <c r="AM32" s="155">
        <v>0</v>
      </c>
      <c r="AN32" s="147" t="s">
        <v>101</v>
      </c>
      <c r="AO32" s="155">
        <v>0</v>
      </c>
      <c r="AP32" s="147" t="s">
        <v>101</v>
      </c>
      <c r="AQ32" s="155">
        <v>0</v>
      </c>
      <c r="AR32" s="147" t="s">
        <v>101</v>
      </c>
      <c r="AS32" s="155">
        <v>0</v>
      </c>
      <c r="AT32" s="147" t="s">
        <v>101</v>
      </c>
      <c r="AU32" s="155">
        <v>0</v>
      </c>
      <c r="AV32" s="147" t="s">
        <v>101</v>
      </c>
      <c r="AW32" s="155">
        <v>0</v>
      </c>
      <c r="AX32" s="150">
        <f>'2'!BB28</f>
        <v>0.69684191780000004</v>
      </c>
      <c r="AY32" s="149">
        <f>'2'!AN28</f>
        <v>0</v>
      </c>
      <c r="AZ32" s="147" t="s">
        <v>101</v>
      </c>
      <c r="BA32" s="155">
        <v>0</v>
      </c>
      <c r="BB32" s="147" t="s">
        <v>101</v>
      </c>
      <c r="BC32" s="155">
        <v>0</v>
      </c>
      <c r="BD32" s="157"/>
    </row>
    <row r="33" spans="1:55" s="139" customFormat="1" ht="17.25" customHeight="1" x14ac:dyDescent="0.25">
      <c r="A33" s="151" t="s">
        <v>118</v>
      </c>
      <c r="B33" s="158" t="s">
        <v>122</v>
      </c>
      <c r="C33" s="147" t="s">
        <v>123</v>
      </c>
      <c r="D33" s="148" t="s">
        <v>101</v>
      </c>
      <c r="E33" s="149">
        <v>0</v>
      </c>
      <c r="F33" s="148" t="s">
        <v>101</v>
      </c>
      <c r="G33" s="149">
        <v>0</v>
      </c>
      <c r="H33" s="148" t="s">
        <v>101</v>
      </c>
      <c r="I33" s="149">
        <v>0</v>
      </c>
      <c r="J33" s="148" t="s">
        <v>101</v>
      </c>
      <c r="K33" s="149">
        <v>0</v>
      </c>
      <c r="L33" s="148" t="s">
        <v>101</v>
      </c>
      <c r="M33" s="149">
        <v>0</v>
      </c>
      <c r="N33" s="148" t="s">
        <v>101</v>
      </c>
      <c r="O33" s="159">
        <v>1.1200000000000001</v>
      </c>
      <c r="P33" s="148" t="s">
        <v>101</v>
      </c>
      <c r="Q33" s="149">
        <v>0</v>
      </c>
      <c r="R33" s="148" t="s">
        <v>101</v>
      </c>
      <c r="S33" s="149">
        <v>0</v>
      </c>
      <c r="T33" s="148" t="s">
        <v>101</v>
      </c>
      <c r="U33" s="149">
        <v>0</v>
      </c>
      <c r="V33" s="148" t="s">
        <v>101</v>
      </c>
      <c r="W33" s="149">
        <v>0</v>
      </c>
      <c r="X33" s="148" t="s">
        <v>101</v>
      </c>
      <c r="Y33" s="149">
        <v>0</v>
      </c>
      <c r="Z33" s="148" t="s">
        <v>101</v>
      </c>
      <c r="AA33" s="149">
        <v>0</v>
      </c>
      <c r="AB33" s="148" t="s">
        <v>101</v>
      </c>
      <c r="AC33" s="149">
        <v>0</v>
      </c>
      <c r="AD33" s="148" t="s">
        <v>101</v>
      </c>
      <c r="AE33" s="149">
        <v>0</v>
      </c>
      <c r="AF33" s="148" t="s">
        <v>101</v>
      </c>
      <c r="AG33" s="149">
        <v>0</v>
      </c>
      <c r="AH33" s="148" t="s">
        <v>101</v>
      </c>
      <c r="AI33" s="149">
        <v>0</v>
      </c>
      <c r="AJ33" s="148" t="s">
        <v>101</v>
      </c>
      <c r="AK33" s="149">
        <v>0</v>
      </c>
      <c r="AL33" s="148" t="s">
        <v>101</v>
      </c>
      <c r="AM33" s="149">
        <v>0</v>
      </c>
      <c r="AN33" s="148" t="s">
        <v>101</v>
      </c>
      <c r="AO33" s="149">
        <v>0</v>
      </c>
      <c r="AP33" s="148" t="s">
        <v>101</v>
      </c>
      <c r="AQ33" s="149">
        <v>0</v>
      </c>
      <c r="AR33" s="148" t="s">
        <v>101</v>
      </c>
      <c r="AS33" s="149">
        <v>0</v>
      </c>
      <c r="AT33" s="148" t="s">
        <v>101</v>
      </c>
      <c r="AU33" s="149">
        <v>0</v>
      </c>
      <c r="AV33" s="148" t="s">
        <v>101</v>
      </c>
      <c r="AW33" s="149">
        <v>0</v>
      </c>
      <c r="AX33" s="150">
        <f>'2'!BB29</f>
        <v>1.1213303999999999</v>
      </c>
      <c r="AY33" s="149">
        <f>'2'!AN29</f>
        <v>1.1213303999999999</v>
      </c>
      <c r="AZ33" s="148" t="s">
        <v>101</v>
      </c>
      <c r="BA33" s="149">
        <v>0</v>
      </c>
      <c r="BB33" s="148" t="s">
        <v>101</v>
      </c>
      <c r="BC33" s="149">
        <v>0</v>
      </c>
    </row>
    <row r="34" spans="1:55" s="139" customFormat="1" ht="17.25" customHeight="1" x14ac:dyDescent="0.25">
      <c r="A34" s="151" t="s">
        <v>118</v>
      </c>
      <c r="B34" s="158" t="s">
        <v>124</v>
      </c>
      <c r="C34" s="147" t="s">
        <v>125</v>
      </c>
      <c r="D34" s="148" t="s">
        <v>101</v>
      </c>
      <c r="E34" s="149">
        <v>0</v>
      </c>
      <c r="F34" s="148" t="s">
        <v>101</v>
      </c>
      <c r="G34" s="149">
        <v>0</v>
      </c>
      <c r="H34" s="148" t="s">
        <v>101</v>
      </c>
      <c r="I34" s="149">
        <v>0</v>
      </c>
      <c r="J34" s="148" t="s">
        <v>101</v>
      </c>
      <c r="K34" s="149">
        <v>0</v>
      </c>
      <c r="L34" s="148" t="s">
        <v>101</v>
      </c>
      <c r="M34" s="149">
        <v>0</v>
      </c>
      <c r="N34" s="148" t="s">
        <v>101</v>
      </c>
      <c r="O34" s="159">
        <v>0.8</v>
      </c>
      <c r="P34" s="148" t="s">
        <v>101</v>
      </c>
      <c r="Q34" s="149">
        <v>0</v>
      </c>
      <c r="R34" s="148" t="s">
        <v>101</v>
      </c>
      <c r="S34" s="149">
        <v>0</v>
      </c>
      <c r="T34" s="148" t="s">
        <v>101</v>
      </c>
      <c r="U34" s="149">
        <v>0</v>
      </c>
      <c r="V34" s="148" t="s">
        <v>101</v>
      </c>
      <c r="W34" s="149">
        <v>0</v>
      </c>
      <c r="X34" s="148" t="s">
        <v>101</v>
      </c>
      <c r="Y34" s="149">
        <v>0</v>
      </c>
      <c r="Z34" s="148" t="s">
        <v>101</v>
      </c>
      <c r="AA34" s="149">
        <v>0</v>
      </c>
      <c r="AB34" s="148" t="s">
        <v>101</v>
      </c>
      <c r="AC34" s="149">
        <v>0</v>
      </c>
      <c r="AD34" s="148" t="s">
        <v>101</v>
      </c>
      <c r="AE34" s="149">
        <v>0</v>
      </c>
      <c r="AF34" s="148" t="s">
        <v>101</v>
      </c>
      <c r="AG34" s="149">
        <v>0</v>
      </c>
      <c r="AH34" s="148" t="s">
        <v>101</v>
      </c>
      <c r="AI34" s="149">
        <v>0</v>
      </c>
      <c r="AJ34" s="148" t="s">
        <v>101</v>
      </c>
      <c r="AK34" s="149">
        <v>0</v>
      </c>
      <c r="AL34" s="148" t="s">
        <v>101</v>
      </c>
      <c r="AM34" s="149">
        <v>0</v>
      </c>
      <c r="AN34" s="148" t="s">
        <v>101</v>
      </c>
      <c r="AO34" s="149">
        <v>0</v>
      </c>
      <c r="AP34" s="148" t="s">
        <v>101</v>
      </c>
      <c r="AQ34" s="149">
        <v>0</v>
      </c>
      <c r="AR34" s="148" t="s">
        <v>101</v>
      </c>
      <c r="AS34" s="149">
        <v>0</v>
      </c>
      <c r="AT34" s="148" t="s">
        <v>101</v>
      </c>
      <c r="AU34" s="149">
        <v>0</v>
      </c>
      <c r="AV34" s="148" t="s">
        <v>101</v>
      </c>
      <c r="AW34" s="149">
        <v>0</v>
      </c>
      <c r="AX34" s="150">
        <f>'2'!BB30</f>
        <v>0.78092400000000006</v>
      </c>
      <c r="AY34" s="149">
        <f>'2'!AN30</f>
        <v>0.78092400000000006</v>
      </c>
      <c r="AZ34" s="148" t="s">
        <v>101</v>
      </c>
      <c r="BA34" s="149">
        <v>0</v>
      </c>
      <c r="BB34" s="148" t="s">
        <v>101</v>
      </c>
      <c r="BC34" s="149">
        <v>0</v>
      </c>
    </row>
    <row r="35" spans="1:55" s="139" customFormat="1" ht="31.5" customHeight="1" x14ac:dyDescent="0.25">
      <c r="A35" s="151" t="s">
        <v>126</v>
      </c>
      <c r="B35" s="152" t="s">
        <v>127</v>
      </c>
      <c r="C35" s="147" t="s">
        <v>101</v>
      </c>
      <c r="D35" s="148" t="s">
        <v>101</v>
      </c>
      <c r="E35" s="149">
        <v>0</v>
      </c>
      <c r="F35" s="148" t="s">
        <v>101</v>
      </c>
      <c r="G35" s="149">
        <v>0</v>
      </c>
      <c r="H35" s="148" t="s">
        <v>101</v>
      </c>
      <c r="I35" s="149">
        <v>0</v>
      </c>
      <c r="J35" s="148" t="s">
        <v>101</v>
      </c>
      <c r="K35" s="149">
        <v>0</v>
      </c>
      <c r="L35" s="148" t="s">
        <v>101</v>
      </c>
      <c r="M35" s="149">
        <v>0</v>
      </c>
      <c r="N35" s="148" t="s">
        <v>101</v>
      </c>
      <c r="O35" s="149">
        <v>0</v>
      </c>
      <c r="P35" s="148" t="s">
        <v>101</v>
      </c>
      <c r="Q35" s="149">
        <v>0</v>
      </c>
      <c r="R35" s="148" t="s">
        <v>101</v>
      </c>
      <c r="S35" s="149">
        <v>0</v>
      </c>
      <c r="T35" s="148" t="s">
        <v>101</v>
      </c>
      <c r="U35" s="149">
        <v>0</v>
      </c>
      <c r="V35" s="148" t="s">
        <v>101</v>
      </c>
      <c r="W35" s="149">
        <v>0</v>
      </c>
      <c r="X35" s="148" t="s">
        <v>101</v>
      </c>
      <c r="Y35" s="149">
        <v>0</v>
      </c>
      <c r="Z35" s="148" t="s">
        <v>101</v>
      </c>
      <c r="AA35" s="149">
        <v>0</v>
      </c>
      <c r="AB35" s="148" t="s">
        <v>101</v>
      </c>
      <c r="AC35" s="149">
        <v>0</v>
      </c>
      <c r="AD35" s="148" t="s">
        <v>101</v>
      </c>
      <c r="AE35" s="149">
        <v>0</v>
      </c>
      <c r="AF35" s="148" t="s">
        <v>101</v>
      </c>
      <c r="AG35" s="149">
        <v>0</v>
      </c>
      <c r="AH35" s="148" t="s">
        <v>101</v>
      </c>
      <c r="AI35" s="149">
        <v>0</v>
      </c>
      <c r="AJ35" s="148" t="s">
        <v>101</v>
      </c>
      <c r="AK35" s="149">
        <v>0</v>
      </c>
      <c r="AL35" s="148" t="s">
        <v>101</v>
      </c>
      <c r="AM35" s="149">
        <v>0</v>
      </c>
      <c r="AN35" s="148" t="s">
        <v>101</v>
      </c>
      <c r="AO35" s="149">
        <v>0</v>
      </c>
      <c r="AP35" s="148" t="s">
        <v>101</v>
      </c>
      <c r="AQ35" s="149">
        <v>0</v>
      </c>
      <c r="AR35" s="148" t="s">
        <v>101</v>
      </c>
      <c r="AS35" s="149">
        <v>0</v>
      </c>
      <c r="AT35" s="148" t="s">
        <v>101</v>
      </c>
      <c r="AU35" s="149">
        <v>0</v>
      </c>
      <c r="AV35" s="148" t="s">
        <v>101</v>
      </c>
      <c r="AW35" s="149">
        <v>0</v>
      </c>
      <c r="AX35" s="150">
        <f>'2'!BB31</f>
        <v>0</v>
      </c>
      <c r="AY35" s="149">
        <f>'2'!AN31</f>
        <v>0</v>
      </c>
      <c r="AZ35" s="148" t="s">
        <v>101</v>
      </c>
      <c r="BA35" s="149">
        <v>0</v>
      </c>
      <c r="BB35" s="148" t="s">
        <v>101</v>
      </c>
      <c r="BC35" s="149">
        <v>0</v>
      </c>
    </row>
    <row r="36" spans="1:55" s="139" customFormat="1" ht="32.25" customHeight="1" x14ac:dyDescent="0.25">
      <c r="A36" s="151" t="s">
        <v>128</v>
      </c>
      <c r="B36" s="152" t="s">
        <v>129</v>
      </c>
      <c r="C36" s="147" t="s">
        <v>101</v>
      </c>
      <c r="D36" s="148" t="s">
        <v>101</v>
      </c>
      <c r="E36" s="149">
        <v>0</v>
      </c>
      <c r="F36" s="148" t="s">
        <v>101</v>
      </c>
      <c r="G36" s="149">
        <v>0</v>
      </c>
      <c r="H36" s="148" t="s">
        <v>101</v>
      </c>
      <c r="I36" s="149">
        <v>0</v>
      </c>
      <c r="J36" s="148" t="s">
        <v>101</v>
      </c>
      <c r="K36" s="149">
        <v>0</v>
      </c>
      <c r="L36" s="148" t="s">
        <v>101</v>
      </c>
      <c r="M36" s="149">
        <v>0</v>
      </c>
      <c r="N36" s="148" t="s">
        <v>101</v>
      </c>
      <c r="O36" s="149">
        <v>0</v>
      </c>
      <c r="P36" s="148" t="s">
        <v>101</v>
      </c>
      <c r="Q36" s="149">
        <v>0</v>
      </c>
      <c r="R36" s="148" t="s">
        <v>101</v>
      </c>
      <c r="S36" s="149">
        <v>0</v>
      </c>
      <c r="T36" s="148" t="s">
        <v>101</v>
      </c>
      <c r="U36" s="149">
        <v>0</v>
      </c>
      <c r="V36" s="148" t="s">
        <v>101</v>
      </c>
      <c r="W36" s="149">
        <v>0</v>
      </c>
      <c r="X36" s="148" t="s">
        <v>101</v>
      </c>
      <c r="Y36" s="149">
        <v>0</v>
      </c>
      <c r="Z36" s="148" t="s">
        <v>101</v>
      </c>
      <c r="AA36" s="149">
        <v>0</v>
      </c>
      <c r="AB36" s="148" t="s">
        <v>101</v>
      </c>
      <c r="AC36" s="149">
        <v>0</v>
      </c>
      <c r="AD36" s="148" t="s">
        <v>101</v>
      </c>
      <c r="AE36" s="149">
        <v>0</v>
      </c>
      <c r="AF36" s="148" t="s">
        <v>101</v>
      </c>
      <c r="AG36" s="149">
        <v>0</v>
      </c>
      <c r="AH36" s="148" t="s">
        <v>101</v>
      </c>
      <c r="AI36" s="149">
        <v>0</v>
      </c>
      <c r="AJ36" s="148" t="s">
        <v>101</v>
      </c>
      <c r="AK36" s="149">
        <v>0</v>
      </c>
      <c r="AL36" s="148" t="s">
        <v>101</v>
      </c>
      <c r="AM36" s="149">
        <v>0</v>
      </c>
      <c r="AN36" s="148" t="s">
        <v>101</v>
      </c>
      <c r="AO36" s="149">
        <v>0</v>
      </c>
      <c r="AP36" s="148" t="s">
        <v>101</v>
      </c>
      <c r="AQ36" s="149">
        <v>0</v>
      </c>
      <c r="AR36" s="148" t="s">
        <v>101</v>
      </c>
      <c r="AS36" s="149">
        <v>0</v>
      </c>
      <c r="AT36" s="148" t="s">
        <v>101</v>
      </c>
      <c r="AU36" s="149">
        <v>0</v>
      </c>
      <c r="AV36" s="148" t="s">
        <v>101</v>
      </c>
      <c r="AW36" s="149">
        <v>0</v>
      </c>
      <c r="AX36" s="150">
        <f>'2'!BB32</f>
        <v>0</v>
      </c>
      <c r="AY36" s="149">
        <f>'2'!AN32</f>
        <v>0</v>
      </c>
      <c r="AZ36" s="148" t="s">
        <v>101</v>
      </c>
      <c r="BA36" s="149">
        <v>0</v>
      </c>
      <c r="BB36" s="148" t="s">
        <v>101</v>
      </c>
      <c r="BC36" s="149">
        <v>0</v>
      </c>
    </row>
    <row r="37" spans="1:55" s="139" customFormat="1" ht="20.25" customHeight="1" x14ac:dyDescent="0.25">
      <c r="A37" s="151" t="s">
        <v>130</v>
      </c>
      <c r="B37" s="152" t="s">
        <v>131</v>
      </c>
      <c r="C37" s="147" t="s">
        <v>101</v>
      </c>
      <c r="D37" s="148" t="s">
        <v>101</v>
      </c>
      <c r="E37" s="149">
        <v>0</v>
      </c>
      <c r="F37" s="148" t="s">
        <v>101</v>
      </c>
      <c r="G37" s="149">
        <v>0</v>
      </c>
      <c r="H37" s="148" t="s">
        <v>101</v>
      </c>
      <c r="I37" s="149">
        <v>0</v>
      </c>
      <c r="J37" s="148" t="s">
        <v>101</v>
      </c>
      <c r="K37" s="149">
        <v>0</v>
      </c>
      <c r="L37" s="148" t="s">
        <v>101</v>
      </c>
      <c r="M37" s="149">
        <v>0</v>
      </c>
      <c r="N37" s="148" t="s">
        <v>101</v>
      </c>
      <c r="O37" s="149">
        <v>0</v>
      </c>
      <c r="P37" s="148" t="s">
        <v>101</v>
      </c>
      <c r="Q37" s="149">
        <v>0</v>
      </c>
      <c r="R37" s="148" t="s">
        <v>101</v>
      </c>
      <c r="S37" s="149">
        <v>0</v>
      </c>
      <c r="T37" s="148" t="s">
        <v>101</v>
      </c>
      <c r="U37" s="149">
        <v>0</v>
      </c>
      <c r="V37" s="148" t="s">
        <v>101</v>
      </c>
      <c r="W37" s="149">
        <v>0</v>
      </c>
      <c r="X37" s="148" t="s">
        <v>101</v>
      </c>
      <c r="Y37" s="149">
        <v>0</v>
      </c>
      <c r="Z37" s="148" t="s">
        <v>101</v>
      </c>
      <c r="AA37" s="149">
        <v>0</v>
      </c>
      <c r="AB37" s="148" t="s">
        <v>101</v>
      </c>
      <c r="AC37" s="149">
        <v>0</v>
      </c>
      <c r="AD37" s="148" t="s">
        <v>101</v>
      </c>
      <c r="AE37" s="149">
        <v>0</v>
      </c>
      <c r="AF37" s="148" t="s">
        <v>101</v>
      </c>
      <c r="AG37" s="149">
        <v>0</v>
      </c>
      <c r="AH37" s="148" t="s">
        <v>101</v>
      </c>
      <c r="AI37" s="149">
        <v>0</v>
      </c>
      <c r="AJ37" s="148" t="s">
        <v>101</v>
      </c>
      <c r="AK37" s="149">
        <v>0</v>
      </c>
      <c r="AL37" s="148" t="s">
        <v>101</v>
      </c>
      <c r="AM37" s="149">
        <v>0</v>
      </c>
      <c r="AN37" s="148" t="s">
        <v>101</v>
      </c>
      <c r="AO37" s="149">
        <v>0</v>
      </c>
      <c r="AP37" s="148" t="s">
        <v>101</v>
      </c>
      <c r="AQ37" s="149">
        <v>0</v>
      </c>
      <c r="AR37" s="148" t="s">
        <v>101</v>
      </c>
      <c r="AS37" s="149">
        <v>0</v>
      </c>
      <c r="AT37" s="148" t="s">
        <v>101</v>
      </c>
      <c r="AU37" s="149">
        <v>0</v>
      </c>
      <c r="AV37" s="148" t="s">
        <v>101</v>
      </c>
      <c r="AW37" s="149">
        <v>0</v>
      </c>
      <c r="AX37" s="150">
        <f>'2'!BB33</f>
        <v>0</v>
      </c>
      <c r="AY37" s="149">
        <f>'2'!AN33</f>
        <v>0</v>
      </c>
      <c r="AZ37" s="148" t="s">
        <v>101</v>
      </c>
      <c r="BA37" s="149">
        <v>0</v>
      </c>
      <c r="BB37" s="148" t="s">
        <v>101</v>
      </c>
      <c r="BC37" s="149">
        <v>0</v>
      </c>
    </row>
    <row r="38" spans="1:55" s="139" customFormat="1" ht="35.25" customHeight="1" x14ac:dyDescent="0.25">
      <c r="A38" s="151" t="s">
        <v>132</v>
      </c>
      <c r="B38" s="152" t="s">
        <v>133</v>
      </c>
      <c r="C38" s="147" t="s">
        <v>101</v>
      </c>
      <c r="D38" s="148" t="s">
        <v>101</v>
      </c>
      <c r="E38" s="149">
        <v>0</v>
      </c>
      <c r="F38" s="148" t="s">
        <v>101</v>
      </c>
      <c r="G38" s="149">
        <v>0</v>
      </c>
      <c r="H38" s="148" t="s">
        <v>101</v>
      </c>
      <c r="I38" s="149">
        <v>0</v>
      </c>
      <c r="J38" s="148" t="s">
        <v>101</v>
      </c>
      <c r="K38" s="149">
        <v>0</v>
      </c>
      <c r="L38" s="148" t="s">
        <v>101</v>
      </c>
      <c r="M38" s="149">
        <v>0</v>
      </c>
      <c r="N38" s="148" t="s">
        <v>101</v>
      </c>
      <c r="O38" s="149">
        <v>0</v>
      </c>
      <c r="P38" s="148" t="s">
        <v>101</v>
      </c>
      <c r="Q38" s="149">
        <v>0</v>
      </c>
      <c r="R38" s="148" t="s">
        <v>101</v>
      </c>
      <c r="S38" s="149">
        <v>0</v>
      </c>
      <c r="T38" s="148" t="s">
        <v>101</v>
      </c>
      <c r="U38" s="149">
        <v>0</v>
      </c>
      <c r="V38" s="148" t="s">
        <v>101</v>
      </c>
      <c r="W38" s="149">
        <v>0</v>
      </c>
      <c r="X38" s="148" t="s">
        <v>101</v>
      </c>
      <c r="Y38" s="149">
        <v>0</v>
      </c>
      <c r="Z38" s="148" t="s">
        <v>101</v>
      </c>
      <c r="AA38" s="149">
        <v>0</v>
      </c>
      <c r="AB38" s="148" t="s">
        <v>101</v>
      </c>
      <c r="AC38" s="149">
        <v>0</v>
      </c>
      <c r="AD38" s="148" t="s">
        <v>101</v>
      </c>
      <c r="AE38" s="149">
        <v>0</v>
      </c>
      <c r="AF38" s="148" t="s">
        <v>101</v>
      </c>
      <c r="AG38" s="149">
        <v>0</v>
      </c>
      <c r="AH38" s="148" t="s">
        <v>101</v>
      </c>
      <c r="AI38" s="149">
        <v>0</v>
      </c>
      <c r="AJ38" s="148" t="s">
        <v>101</v>
      </c>
      <c r="AK38" s="149">
        <v>0</v>
      </c>
      <c r="AL38" s="148" t="s">
        <v>101</v>
      </c>
      <c r="AM38" s="149">
        <v>0</v>
      </c>
      <c r="AN38" s="148" t="s">
        <v>101</v>
      </c>
      <c r="AO38" s="149">
        <v>0</v>
      </c>
      <c r="AP38" s="148" t="s">
        <v>101</v>
      </c>
      <c r="AQ38" s="149">
        <v>0</v>
      </c>
      <c r="AR38" s="148" t="s">
        <v>101</v>
      </c>
      <c r="AS38" s="149">
        <v>0</v>
      </c>
      <c r="AT38" s="148" t="s">
        <v>101</v>
      </c>
      <c r="AU38" s="149">
        <v>0</v>
      </c>
      <c r="AV38" s="148" t="s">
        <v>101</v>
      </c>
      <c r="AW38" s="149">
        <v>0</v>
      </c>
      <c r="AX38" s="150">
        <f>'2'!BB34</f>
        <v>0</v>
      </c>
      <c r="AY38" s="149">
        <f>'2'!AN34</f>
        <v>0</v>
      </c>
      <c r="AZ38" s="148" t="s">
        <v>101</v>
      </c>
      <c r="BA38" s="149">
        <v>0</v>
      </c>
      <c r="BB38" s="148" t="s">
        <v>101</v>
      </c>
      <c r="BC38" s="149">
        <v>0</v>
      </c>
    </row>
    <row r="39" spans="1:55" s="139" customFormat="1" ht="18" customHeight="1" x14ac:dyDescent="0.25">
      <c r="A39" s="151" t="s">
        <v>134</v>
      </c>
      <c r="B39" s="152" t="s">
        <v>135</v>
      </c>
      <c r="C39" s="147" t="s">
        <v>101</v>
      </c>
      <c r="D39" s="148" t="s">
        <v>101</v>
      </c>
      <c r="E39" s="149">
        <v>0</v>
      </c>
      <c r="F39" s="148" t="s">
        <v>101</v>
      </c>
      <c r="G39" s="149">
        <v>0</v>
      </c>
      <c r="H39" s="148" t="s">
        <v>101</v>
      </c>
      <c r="I39" s="149">
        <v>0</v>
      </c>
      <c r="J39" s="148" t="s">
        <v>101</v>
      </c>
      <c r="K39" s="149">
        <v>0</v>
      </c>
      <c r="L39" s="148" t="s">
        <v>101</v>
      </c>
      <c r="M39" s="149">
        <v>0</v>
      </c>
      <c r="N39" s="148" t="s">
        <v>101</v>
      </c>
      <c r="O39" s="149">
        <v>0</v>
      </c>
      <c r="P39" s="148" t="s">
        <v>101</v>
      </c>
      <c r="Q39" s="149">
        <v>0</v>
      </c>
      <c r="R39" s="148" t="s">
        <v>101</v>
      </c>
      <c r="S39" s="149">
        <v>0</v>
      </c>
      <c r="T39" s="148" t="s">
        <v>101</v>
      </c>
      <c r="U39" s="149">
        <v>0</v>
      </c>
      <c r="V39" s="148" t="s">
        <v>101</v>
      </c>
      <c r="W39" s="149">
        <v>0</v>
      </c>
      <c r="X39" s="148" t="s">
        <v>101</v>
      </c>
      <c r="Y39" s="149">
        <v>0</v>
      </c>
      <c r="Z39" s="148" t="s">
        <v>101</v>
      </c>
      <c r="AA39" s="149">
        <v>0</v>
      </c>
      <c r="AB39" s="148" t="s">
        <v>101</v>
      </c>
      <c r="AC39" s="149">
        <v>0</v>
      </c>
      <c r="AD39" s="148" t="s">
        <v>101</v>
      </c>
      <c r="AE39" s="149">
        <v>0</v>
      </c>
      <c r="AF39" s="148" t="s">
        <v>101</v>
      </c>
      <c r="AG39" s="149">
        <v>0</v>
      </c>
      <c r="AH39" s="148" t="s">
        <v>101</v>
      </c>
      <c r="AI39" s="149">
        <v>0</v>
      </c>
      <c r="AJ39" s="148" t="s">
        <v>101</v>
      </c>
      <c r="AK39" s="149">
        <v>0</v>
      </c>
      <c r="AL39" s="148" t="s">
        <v>101</v>
      </c>
      <c r="AM39" s="149">
        <v>0</v>
      </c>
      <c r="AN39" s="148" t="s">
        <v>101</v>
      </c>
      <c r="AO39" s="149">
        <v>0</v>
      </c>
      <c r="AP39" s="148" t="s">
        <v>101</v>
      </c>
      <c r="AQ39" s="149">
        <v>0</v>
      </c>
      <c r="AR39" s="148" t="s">
        <v>101</v>
      </c>
      <c r="AS39" s="149">
        <v>0</v>
      </c>
      <c r="AT39" s="148" t="s">
        <v>101</v>
      </c>
      <c r="AU39" s="149">
        <v>0</v>
      </c>
      <c r="AV39" s="148" t="s">
        <v>101</v>
      </c>
      <c r="AW39" s="149">
        <v>0</v>
      </c>
      <c r="AX39" s="150">
        <f>'2'!BB35</f>
        <v>0</v>
      </c>
      <c r="AY39" s="149">
        <f>'2'!AN35</f>
        <v>0</v>
      </c>
      <c r="AZ39" s="148" t="s">
        <v>101</v>
      </c>
      <c r="BA39" s="149">
        <v>0</v>
      </c>
      <c r="BB39" s="148" t="s">
        <v>101</v>
      </c>
      <c r="BC39" s="149">
        <v>0</v>
      </c>
    </row>
    <row r="40" spans="1:55" s="139" customFormat="1" ht="17.25" customHeight="1" x14ac:dyDescent="0.25">
      <c r="A40" s="151" t="s">
        <v>136</v>
      </c>
      <c r="B40" s="152" t="s">
        <v>137</v>
      </c>
      <c r="C40" s="147" t="s">
        <v>101</v>
      </c>
      <c r="D40" s="148" t="s">
        <v>101</v>
      </c>
      <c r="E40" s="149">
        <v>0</v>
      </c>
      <c r="F40" s="148" t="s">
        <v>101</v>
      </c>
      <c r="G40" s="149">
        <v>0</v>
      </c>
      <c r="H40" s="148" t="s">
        <v>101</v>
      </c>
      <c r="I40" s="149">
        <v>0</v>
      </c>
      <c r="J40" s="148" t="s">
        <v>101</v>
      </c>
      <c r="K40" s="149">
        <v>0</v>
      </c>
      <c r="L40" s="148" t="s">
        <v>101</v>
      </c>
      <c r="M40" s="149">
        <v>0</v>
      </c>
      <c r="N40" s="148" t="s">
        <v>101</v>
      </c>
      <c r="O40" s="149">
        <v>0</v>
      </c>
      <c r="P40" s="148" t="s">
        <v>101</v>
      </c>
      <c r="Q40" s="149">
        <v>0</v>
      </c>
      <c r="R40" s="148" t="s">
        <v>101</v>
      </c>
      <c r="S40" s="149">
        <v>0</v>
      </c>
      <c r="T40" s="148" t="s">
        <v>101</v>
      </c>
      <c r="U40" s="149">
        <v>0</v>
      </c>
      <c r="V40" s="148" t="s">
        <v>101</v>
      </c>
      <c r="W40" s="149">
        <v>0</v>
      </c>
      <c r="X40" s="148" t="s">
        <v>101</v>
      </c>
      <c r="Y40" s="149">
        <v>0</v>
      </c>
      <c r="Z40" s="148" t="s">
        <v>101</v>
      </c>
      <c r="AA40" s="149">
        <v>0</v>
      </c>
      <c r="AB40" s="148" t="s">
        <v>101</v>
      </c>
      <c r="AC40" s="149">
        <v>0</v>
      </c>
      <c r="AD40" s="148" t="s">
        <v>101</v>
      </c>
      <c r="AE40" s="149">
        <v>0</v>
      </c>
      <c r="AF40" s="148" t="s">
        <v>101</v>
      </c>
      <c r="AG40" s="149">
        <v>0</v>
      </c>
      <c r="AH40" s="148" t="s">
        <v>101</v>
      </c>
      <c r="AI40" s="149">
        <v>0</v>
      </c>
      <c r="AJ40" s="148" t="s">
        <v>101</v>
      </c>
      <c r="AK40" s="149">
        <v>0</v>
      </c>
      <c r="AL40" s="148" t="s">
        <v>101</v>
      </c>
      <c r="AM40" s="149">
        <v>0</v>
      </c>
      <c r="AN40" s="148" t="s">
        <v>101</v>
      </c>
      <c r="AO40" s="149">
        <v>0</v>
      </c>
      <c r="AP40" s="148" t="s">
        <v>101</v>
      </c>
      <c r="AQ40" s="149">
        <v>0</v>
      </c>
      <c r="AR40" s="148" t="s">
        <v>101</v>
      </c>
      <c r="AS40" s="149">
        <v>0</v>
      </c>
      <c r="AT40" s="148" t="s">
        <v>101</v>
      </c>
      <c r="AU40" s="149">
        <v>0</v>
      </c>
      <c r="AV40" s="148" t="s">
        <v>101</v>
      </c>
      <c r="AW40" s="149">
        <v>0</v>
      </c>
      <c r="AX40" s="150">
        <f>'2'!BB36</f>
        <v>0</v>
      </c>
      <c r="AY40" s="149">
        <f>'2'!AN36</f>
        <v>0</v>
      </c>
      <c r="AZ40" s="148" t="s">
        <v>101</v>
      </c>
      <c r="BA40" s="149">
        <v>0</v>
      </c>
      <c r="BB40" s="148" t="s">
        <v>101</v>
      </c>
      <c r="BC40" s="149">
        <v>0</v>
      </c>
    </row>
    <row r="41" spans="1:55" s="139" customFormat="1" ht="21.75" customHeight="1" x14ac:dyDescent="0.25">
      <c r="A41" s="151" t="s">
        <v>138</v>
      </c>
      <c r="B41" s="152" t="s">
        <v>139</v>
      </c>
      <c r="C41" s="147" t="s">
        <v>101</v>
      </c>
      <c r="D41" s="148" t="s">
        <v>101</v>
      </c>
      <c r="E41" s="149">
        <v>0</v>
      </c>
      <c r="F41" s="148" t="s">
        <v>101</v>
      </c>
      <c r="G41" s="149">
        <v>0</v>
      </c>
      <c r="H41" s="148" t="s">
        <v>101</v>
      </c>
      <c r="I41" s="149">
        <v>0</v>
      </c>
      <c r="J41" s="148" t="s">
        <v>101</v>
      </c>
      <c r="K41" s="149">
        <v>0</v>
      </c>
      <c r="L41" s="148" t="s">
        <v>101</v>
      </c>
      <c r="M41" s="149">
        <v>0</v>
      </c>
      <c r="N41" s="148" t="s">
        <v>101</v>
      </c>
      <c r="O41" s="149">
        <v>0</v>
      </c>
      <c r="P41" s="148" t="s">
        <v>101</v>
      </c>
      <c r="Q41" s="149">
        <v>0</v>
      </c>
      <c r="R41" s="148" t="s">
        <v>101</v>
      </c>
      <c r="S41" s="149">
        <v>0</v>
      </c>
      <c r="T41" s="148" t="s">
        <v>101</v>
      </c>
      <c r="U41" s="149">
        <v>0</v>
      </c>
      <c r="V41" s="148" t="s">
        <v>101</v>
      </c>
      <c r="W41" s="149">
        <v>0</v>
      </c>
      <c r="X41" s="148" t="s">
        <v>101</v>
      </c>
      <c r="Y41" s="149">
        <v>0</v>
      </c>
      <c r="Z41" s="148" t="s">
        <v>101</v>
      </c>
      <c r="AA41" s="149">
        <v>0</v>
      </c>
      <c r="AB41" s="148" t="s">
        <v>101</v>
      </c>
      <c r="AC41" s="149">
        <v>0</v>
      </c>
      <c r="AD41" s="148" t="s">
        <v>101</v>
      </c>
      <c r="AE41" s="149">
        <v>0</v>
      </c>
      <c r="AF41" s="148" t="s">
        <v>101</v>
      </c>
      <c r="AG41" s="149">
        <v>0</v>
      </c>
      <c r="AH41" s="148" t="s">
        <v>101</v>
      </c>
      <c r="AI41" s="149">
        <v>0</v>
      </c>
      <c r="AJ41" s="148" t="s">
        <v>101</v>
      </c>
      <c r="AK41" s="149">
        <v>0</v>
      </c>
      <c r="AL41" s="148" t="s">
        <v>101</v>
      </c>
      <c r="AM41" s="149">
        <v>0</v>
      </c>
      <c r="AN41" s="148" t="s">
        <v>101</v>
      </c>
      <c r="AO41" s="149">
        <v>0</v>
      </c>
      <c r="AP41" s="148" t="s">
        <v>101</v>
      </c>
      <c r="AQ41" s="149">
        <v>0</v>
      </c>
      <c r="AR41" s="148" t="s">
        <v>101</v>
      </c>
      <c r="AS41" s="149">
        <v>0</v>
      </c>
      <c r="AT41" s="148" t="s">
        <v>101</v>
      </c>
      <c r="AU41" s="149">
        <v>0</v>
      </c>
      <c r="AV41" s="148" t="s">
        <v>101</v>
      </c>
      <c r="AW41" s="149">
        <v>0</v>
      </c>
      <c r="AX41" s="150">
        <f>'2'!BB37</f>
        <v>0</v>
      </c>
      <c r="AY41" s="149">
        <f>'2'!AN37</f>
        <v>0</v>
      </c>
      <c r="AZ41" s="148" t="s">
        <v>101</v>
      </c>
      <c r="BA41" s="149">
        <v>0</v>
      </c>
      <c r="BB41" s="148" t="s">
        <v>101</v>
      </c>
      <c r="BC41" s="149">
        <v>0</v>
      </c>
    </row>
    <row r="42" spans="1:55" s="139" customFormat="1" ht="50.25" customHeight="1" x14ac:dyDescent="0.25">
      <c r="A42" s="151" t="s">
        <v>138</v>
      </c>
      <c r="B42" s="152" t="s">
        <v>140</v>
      </c>
      <c r="C42" s="147" t="s">
        <v>101</v>
      </c>
      <c r="D42" s="148" t="s">
        <v>101</v>
      </c>
      <c r="E42" s="149">
        <v>0</v>
      </c>
      <c r="F42" s="148" t="s">
        <v>101</v>
      </c>
      <c r="G42" s="149">
        <v>0</v>
      </c>
      <c r="H42" s="148" t="s">
        <v>101</v>
      </c>
      <c r="I42" s="149">
        <v>0</v>
      </c>
      <c r="J42" s="148" t="s">
        <v>101</v>
      </c>
      <c r="K42" s="149">
        <v>0</v>
      </c>
      <c r="L42" s="148" t="s">
        <v>101</v>
      </c>
      <c r="M42" s="149">
        <v>0</v>
      </c>
      <c r="N42" s="148" t="s">
        <v>101</v>
      </c>
      <c r="O42" s="149">
        <v>0</v>
      </c>
      <c r="P42" s="148" t="s">
        <v>101</v>
      </c>
      <c r="Q42" s="149">
        <v>0</v>
      </c>
      <c r="R42" s="148" t="s">
        <v>101</v>
      </c>
      <c r="S42" s="149">
        <v>0</v>
      </c>
      <c r="T42" s="148" t="s">
        <v>101</v>
      </c>
      <c r="U42" s="149">
        <v>0</v>
      </c>
      <c r="V42" s="148" t="s">
        <v>101</v>
      </c>
      <c r="W42" s="149">
        <v>0</v>
      </c>
      <c r="X42" s="148" t="s">
        <v>101</v>
      </c>
      <c r="Y42" s="149">
        <v>0</v>
      </c>
      <c r="Z42" s="148" t="s">
        <v>101</v>
      </c>
      <c r="AA42" s="149">
        <v>0</v>
      </c>
      <c r="AB42" s="148" t="s">
        <v>101</v>
      </c>
      <c r="AC42" s="149">
        <v>0</v>
      </c>
      <c r="AD42" s="148" t="s">
        <v>101</v>
      </c>
      <c r="AE42" s="149">
        <v>0</v>
      </c>
      <c r="AF42" s="148" t="s">
        <v>101</v>
      </c>
      <c r="AG42" s="149">
        <v>0</v>
      </c>
      <c r="AH42" s="148" t="s">
        <v>101</v>
      </c>
      <c r="AI42" s="149">
        <v>0</v>
      </c>
      <c r="AJ42" s="148" t="s">
        <v>101</v>
      </c>
      <c r="AK42" s="149">
        <v>0</v>
      </c>
      <c r="AL42" s="148" t="s">
        <v>101</v>
      </c>
      <c r="AM42" s="149">
        <v>0</v>
      </c>
      <c r="AN42" s="148" t="s">
        <v>101</v>
      </c>
      <c r="AO42" s="149">
        <v>0</v>
      </c>
      <c r="AP42" s="148" t="s">
        <v>101</v>
      </c>
      <c r="AQ42" s="149">
        <v>0</v>
      </c>
      <c r="AR42" s="148" t="s">
        <v>101</v>
      </c>
      <c r="AS42" s="149">
        <v>0</v>
      </c>
      <c r="AT42" s="148" t="s">
        <v>101</v>
      </c>
      <c r="AU42" s="149">
        <v>0</v>
      </c>
      <c r="AV42" s="148" t="s">
        <v>101</v>
      </c>
      <c r="AW42" s="149">
        <v>0</v>
      </c>
      <c r="AX42" s="150">
        <f>'2'!BB38</f>
        <v>0</v>
      </c>
      <c r="AY42" s="149">
        <f>'2'!AN38</f>
        <v>0</v>
      </c>
      <c r="AZ42" s="148" t="s">
        <v>101</v>
      </c>
      <c r="BA42" s="149">
        <v>0</v>
      </c>
      <c r="BB42" s="148" t="s">
        <v>101</v>
      </c>
      <c r="BC42" s="149">
        <v>0</v>
      </c>
    </row>
    <row r="43" spans="1:55" s="139" customFormat="1" ht="49.5" customHeight="1" x14ac:dyDescent="0.25">
      <c r="A43" s="151" t="s">
        <v>138</v>
      </c>
      <c r="B43" s="152" t="s">
        <v>141</v>
      </c>
      <c r="C43" s="147" t="s">
        <v>101</v>
      </c>
      <c r="D43" s="148" t="s">
        <v>101</v>
      </c>
      <c r="E43" s="149">
        <v>0</v>
      </c>
      <c r="F43" s="148" t="s">
        <v>101</v>
      </c>
      <c r="G43" s="149">
        <v>0</v>
      </c>
      <c r="H43" s="148" t="s">
        <v>101</v>
      </c>
      <c r="I43" s="149">
        <v>0</v>
      </c>
      <c r="J43" s="148" t="s">
        <v>101</v>
      </c>
      <c r="K43" s="149">
        <v>0</v>
      </c>
      <c r="L43" s="148" t="s">
        <v>101</v>
      </c>
      <c r="M43" s="149">
        <v>0</v>
      </c>
      <c r="N43" s="148" t="s">
        <v>101</v>
      </c>
      <c r="O43" s="149">
        <v>0</v>
      </c>
      <c r="P43" s="148" t="s">
        <v>101</v>
      </c>
      <c r="Q43" s="149">
        <v>0</v>
      </c>
      <c r="R43" s="148" t="s">
        <v>101</v>
      </c>
      <c r="S43" s="149">
        <v>0</v>
      </c>
      <c r="T43" s="148" t="s">
        <v>101</v>
      </c>
      <c r="U43" s="149">
        <v>0</v>
      </c>
      <c r="V43" s="148" t="s">
        <v>101</v>
      </c>
      <c r="W43" s="149">
        <v>0</v>
      </c>
      <c r="X43" s="148" t="s">
        <v>101</v>
      </c>
      <c r="Y43" s="149">
        <v>0</v>
      </c>
      <c r="Z43" s="148" t="s">
        <v>101</v>
      </c>
      <c r="AA43" s="149">
        <v>0</v>
      </c>
      <c r="AB43" s="148" t="s">
        <v>101</v>
      </c>
      <c r="AC43" s="149">
        <v>0</v>
      </c>
      <c r="AD43" s="148" t="s">
        <v>101</v>
      </c>
      <c r="AE43" s="149">
        <v>0</v>
      </c>
      <c r="AF43" s="148" t="s">
        <v>101</v>
      </c>
      <c r="AG43" s="149">
        <v>0</v>
      </c>
      <c r="AH43" s="148" t="s">
        <v>101</v>
      </c>
      <c r="AI43" s="149">
        <v>0</v>
      </c>
      <c r="AJ43" s="148" t="s">
        <v>101</v>
      </c>
      <c r="AK43" s="149">
        <v>0</v>
      </c>
      <c r="AL43" s="148" t="s">
        <v>101</v>
      </c>
      <c r="AM43" s="149">
        <v>0</v>
      </c>
      <c r="AN43" s="148" t="s">
        <v>101</v>
      </c>
      <c r="AO43" s="149">
        <v>0</v>
      </c>
      <c r="AP43" s="148" t="s">
        <v>101</v>
      </c>
      <c r="AQ43" s="149">
        <v>0</v>
      </c>
      <c r="AR43" s="148" t="s">
        <v>101</v>
      </c>
      <c r="AS43" s="149">
        <v>0</v>
      </c>
      <c r="AT43" s="148" t="s">
        <v>101</v>
      </c>
      <c r="AU43" s="149">
        <v>0</v>
      </c>
      <c r="AV43" s="148" t="s">
        <v>101</v>
      </c>
      <c r="AW43" s="149">
        <v>0</v>
      </c>
      <c r="AX43" s="150">
        <f>'2'!BB39</f>
        <v>0</v>
      </c>
      <c r="AY43" s="149">
        <f>'2'!AN39</f>
        <v>0</v>
      </c>
      <c r="AZ43" s="148" t="s">
        <v>101</v>
      </c>
      <c r="BA43" s="149">
        <v>0</v>
      </c>
      <c r="BB43" s="148" t="s">
        <v>101</v>
      </c>
      <c r="BC43" s="149">
        <v>0</v>
      </c>
    </row>
    <row r="44" spans="1:55" s="139" customFormat="1" ht="51" customHeight="1" x14ac:dyDescent="0.25">
      <c r="A44" s="151" t="s">
        <v>138</v>
      </c>
      <c r="B44" s="152" t="s">
        <v>142</v>
      </c>
      <c r="C44" s="147" t="s">
        <v>101</v>
      </c>
      <c r="D44" s="148" t="s">
        <v>101</v>
      </c>
      <c r="E44" s="149">
        <v>0</v>
      </c>
      <c r="F44" s="148" t="s">
        <v>101</v>
      </c>
      <c r="G44" s="149">
        <v>0</v>
      </c>
      <c r="H44" s="148" t="s">
        <v>101</v>
      </c>
      <c r="I44" s="149">
        <v>0</v>
      </c>
      <c r="J44" s="148" t="s">
        <v>101</v>
      </c>
      <c r="K44" s="149">
        <v>0</v>
      </c>
      <c r="L44" s="148" t="s">
        <v>101</v>
      </c>
      <c r="M44" s="149">
        <v>0</v>
      </c>
      <c r="N44" s="148" t="s">
        <v>101</v>
      </c>
      <c r="O44" s="149">
        <v>0</v>
      </c>
      <c r="P44" s="148" t="s">
        <v>101</v>
      </c>
      <c r="Q44" s="149">
        <v>0</v>
      </c>
      <c r="R44" s="148" t="s">
        <v>101</v>
      </c>
      <c r="S44" s="149">
        <v>0</v>
      </c>
      <c r="T44" s="148" t="s">
        <v>101</v>
      </c>
      <c r="U44" s="149">
        <v>0</v>
      </c>
      <c r="V44" s="148" t="s">
        <v>101</v>
      </c>
      <c r="W44" s="149">
        <v>0</v>
      </c>
      <c r="X44" s="148" t="s">
        <v>101</v>
      </c>
      <c r="Y44" s="149">
        <v>0</v>
      </c>
      <c r="Z44" s="148" t="s">
        <v>101</v>
      </c>
      <c r="AA44" s="149">
        <v>0</v>
      </c>
      <c r="AB44" s="148" t="s">
        <v>101</v>
      </c>
      <c r="AC44" s="149">
        <v>0</v>
      </c>
      <c r="AD44" s="148" t="s">
        <v>101</v>
      </c>
      <c r="AE44" s="149">
        <v>0</v>
      </c>
      <c r="AF44" s="148" t="s">
        <v>101</v>
      </c>
      <c r="AG44" s="149">
        <v>0</v>
      </c>
      <c r="AH44" s="148" t="s">
        <v>101</v>
      </c>
      <c r="AI44" s="149">
        <v>0</v>
      </c>
      <c r="AJ44" s="148" t="s">
        <v>101</v>
      </c>
      <c r="AK44" s="149">
        <v>0</v>
      </c>
      <c r="AL44" s="148" t="s">
        <v>101</v>
      </c>
      <c r="AM44" s="149">
        <v>0</v>
      </c>
      <c r="AN44" s="148" t="s">
        <v>101</v>
      </c>
      <c r="AO44" s="149">
        <v>0</v>
      </c>
      <c r="AP44" s="148" t="s">
        <v>101</v>
      </c>
      <c r="AQ44" s="149">
        <v>0</v>
      </c>
      <c r="AR44" s="148" t="s">
        <v>101</v>
      </c>
      <c r="AS44" s="149">
        <v>0</v>
      </c>
      <c r="AT44" s="148" t="s">
        <v>101</v>
      </c>
      <c r="AU44" s="149">
        <v>0</v>
      </c>
      <c r="AV44" s="148" t="s">
        <v>101</v>
      </c>
      <c r="AW44" s="149">
        <v>0</v>
      </c>
      <c r="AX44" s="150">
        <f>'2'!BB40</f>
        <v>0</v>
      </c>
      <c r="AY44" s="149">
        <f>'2'!AN40</f>
        <v>0</v>
      </c>
      <c r="AZ44" s="148" t="s">
        <v>101</v>
      </c>
      <c r="BA44" s="149">
        <v>0</v>
      </c>
      <c r="BB44" s="148" t="s">
        <v>101</v>
      </c>
      <c r="BC44" s="149">
        <v>0</v>
      </c>
    </row>
    <row r="45" spans="1:55" s="139" customFormat="1" ht="20.25" customHeight="1" x14ac:dyDescent="0.25">
      <c r="A45" s="151" t="s">
        <v>143</v>
      </c>
      <c r="B45" s="152" t="s">
        <v>139</v>
      </c>
      <c r="C45" s="147" t="s">
        <v>101</v>
      </c>
      <c r="D45" s="148" t="s">
        <v>101</v>
      </c>
      <c r="E45" s="149">
        <v>0</v>
      </c>
      <c r="F45" s="148" t="s">
        <v>101</v>
      </c>
      <c r="G45" s="149">
        <v>0</v>
      </c>
      <c r="H45" s="148" t="s">
        <v>101</v>
      </c>
      <c r="I45" s="149">
        <v>0</v>
      </c>
      <c r="J45" s="148" t="s">
        <v>101</v>
      </c>
      <c r="K45" s="149">
        <v>0</v>
      </c>
      <c r="L45" s="148" t="s">
        <v>101</v>
      </c>
      <c r="M45" s="149">
        <v>0</v>
      </c>
      <c r="N45" s="148" t="s">
        <v>101</v>
      </c>
      <c r="O45" s="149">
        <v>0</v>
      </c>
      <c r="P45" s="148" t="s">
        <v>101</v>
      </c>
      <c r="Q45" s="149">
        <v>0</v>
      </c>
      <c r="R45" s="148" t="s">
        <v>101</v>
      </c>
      <c r="S45" s="149">
        <v>0</v>
      </c>
      <c r="T45" s="148" t="s">
        <v>101</v>
      </c>
      <c r="U45" s="149">
        <v>0</v>
      </c>
      <c r="V45" s="148" t="s">
        <v>101</v>
      </c>
      <c r="W45" s="149">
        <v>0</v>
      </c>
      <c r="X45" s="148" t="s">
        <v>101</v>
      </c>
      <c r="Y45" s="149">
        <v>0</v>
      </c>
      <c r="Z45" s="148" t="s">
        <v>101</v>
      </c>
      <c r="AA45" s="149">
        <v>0</v>
      </c>
      <c r="AB45" s="148" t="s">
        <v>101</v>
      </c>
      <c r="AC45" s="149">
        <v>0</v>
      </c>
      <c r="AD45" s="148" t="s">
        <v>101</v>
      </c>
      <c r="AE45" s="149">
        <v>0</v>
      </c>
      <c r="AF45" s="148" t="s">
        <v>101</v>
      </c>
      <c r="AG45" s="149">
        <v>0</v>
      </c>
      <c r="AH45" s="148" t="s">
        <v>101</v>
      </c>
      <c r="AI45" s="149">
        <v>0</v>
      </c>
      <c r="AJ45" s="148" t="s">
        <v>101</v>
      </c>
      <c r="AK45" s="149">
        <v>0</v>
      </c>
      <c r="AL45" s="148" t="s">
        <v>101</v>
      </c>
      <c r="AM45" s="149">
        <v>0</v>
      </c>
      <c r="AN45" s="148" t="s">
        <v>101</v>
      </c>
      <c r="AO45" s="149">
        <v>0</v>
      </c>
      <c r="AP45" s="148" t="s">
        <v>101</v>
      </c>
      <c r="AQ45" s="149">
        <v>0</v>
      </c>
      <c r="AR45" s="148" t="s">
        <v>101</v>
      </c>
      <c r="AS45" s="149">
        <v>0</v>
      </c>
      <c r="AT45" s="148" t="s">
        <v>101</v>
      </c>
      <c r="AU45" s="149">
        <v>0</v>
      </c>
      <c r="AV45" s="148" t="s">
        <v>101</v>
      </c>
      <c r="AW45" s="149">
        <v>0</v>
      </c>
      <c r="AX45" s="150">
        <f>'2'!BB41</f>
        <v>0</v>
      </c>
      <c r="AY45" s="149">
        <f>'2'!AN41</f>
        <v>0</v>
      </c>
      <c r="AZ45" s="148" t="s">
        <v>101</v>
      </c>
      <c r="BA45" s="149">
        <v>0</v>
      </c>
      <c r="BB45" s="148" t="s">
        <v>101</v>
      </c>
      <c r="BC45" s="149">
        <v>0</v>
      </c>
    </row>
    <row r="46" spans="1:55" s="139" customFormat="1" ht="48.75" customHeight="1" x14ac:dyDescent="0.25">
      <c r="A46" s="151" t="s">
        <v>143</v>
      </c>
      <c r="B46" s="152" t="s">
        <v>140</v>
      </c>
      <c r="C46" s="147" t="s">
        <v>101</v>
      </c>
      <c r="D46" s="148" t="s">
        <v>101</v>
      </c>
      <c r="E46" s="149">
        <v>0</v>
      </c>
      <c r="F46" s="148" t="s">
        <v>101</v>
      </c>
      <c r="G46" s="149">
        <v>0</v>
      </c>
      <c r="H46" s="148" t="s">
        <v>101</v>
      </c>
      <c r="I46" s="149">
        <v>0</v>
      </c>
      <c r="J46" s="148" t="s">
        <v>101</v>
      </c>
      <c r="K46" s="149">
        <v>0</v>
      </c>
      <c r="L46" s="148" t="s">
        <v>101</v>
      </c>
      <c r="M46" s="149">
        <v>0</v>
      </c>
      <c r="N46" s="148" t="s">
        <v>101</v>
      </c>
      <c r="O46" s="149">
        <v>0</v>
      </c>
      <c r="P46" s="148" t="s">
        <v>101</v>
      </c>
      <c r="Q46" s="149">
        <v>0</v>
      </c>
      <c r="R46" s="148" t="s">
        <v>101</v>
      </c>
      <c r="S46" s="149">
        <v>0</v>
      </c>
      <c r="T46" s="148" t="s">
        <v>101</v>
      </c>
      <c r="U46" s="149">
        <v>0</v>
      </c>
      <c r="V46" s="148" t="s">
        <v>101</v>
      </c>
      <c r="W46" s="149">
        <v>0</v>
      </c>
      <c r="X46" s="148" t="s">
        <v>101</v>
      </c>
      <c r="Y46" s="149">
        <v>0</v>
      </c>
      <c r="Z46" s="148" t="s">
        <v>101</v>
      </c>
      <c r="AA46" s="149">
        <v>0</v>
      </c>
      <c r="AB46" s="148" t="s">
        <v>101</v>
      </c>
      <c r="AC46" s="149">
        <v>0</v>
      </c>
      <c r="AD46" s="148" t="s">
        <v>101</v>
      </c>
      <c r="AE46" s="149">
        <v>0</v>
      </c>
      <c r="AF46" s="148" t="s">
        <v>101</v>
      </c>
      <c r="AG46" s="149">
        <v>0</v>
      </c>
      <c r="AH46" s="148" t="s">
        <v>101</v>
      </c>
      <c r="AI46" s="149">
        <v>0</v>
      </c>
      <c r="AJ46" s="148" t="s">
        <v>101</v>
      </c>
      <c r="AK46" s="149">
        <v>0</v>
      </c>
      <c r="AL46" s="148" t="s">
        <v>101</v>
      </c>
      <c r="AM46" s="149">
        <v>0</v>
      </c>
      <c r="AN46" s="148" t="s">
        <v>101</v>
      </c>
      <c r="AO46" s="149">
        <v>0</v>
      </c>
      <c r="AP46" s="148" t="s">
        <v>101</v>
      </c>
      <c r="AQ46" s="149">
        <v>0</v>
      </c>
      <c r="AR46" s="148" t="s">
        <v>101</v>
      </c>
      <c r="AS46" s="149">
        <v>0</v>
      </c>
      <c r="AT46" s="148" t="s">
        <v>101</v>
      </c>
      <c r="AU46" s="149">
        <v>0</v>
      </c>
      <c r="AV46" s="148" t="s">
        <v>101</v>
      </c>
      <c r="AW46" s="149">
        <v>0</v>
      </c>
      <c r="AX46" s="150">
        <f>'2'!BB42</f>
        <v>0</v>
      </c>
      <c r="AY46" s="149">
        <f>'2'!AN42</f>
        <v>0</v>
      </c>
      <c r="AZ46" s="148" t="s">
        <v>101</v>
      </c>
      <c r="BA46" s="149">
        <v>0</v>
      </c>
      <c r="BB46" s="148" t="s">
        <v>101</v>
      </c>
      <c r="BC46" s="149">
        <v>0</v>
      </c>
    </row>
    <row r="47" spans="1:55" s="139" customFormat="1" ht="48" customHeight="1" x14ac:dyDescent="0.25">
      <c r="A47" s="151" t="s">
        <v>143</v>
      </c>
      <c r="B47" s="152" t="s">
        <v>141</v>
      </c>
      <c r="C47" s="147" t="s">
        <v>101</v>
      </c>
      <c r="D47" s="148" t="s">
        <v>101</v>
      </c>
      <c r="E47" s="149">
        <v>0</v>
      </c>
      <c r="F47" s="148" t="s">
        <v>101</v>
      </c>
      <c r="G47" s="149">
        <v>0</v>
      </c>
      <c r="H47" s="148" t="s">
        <v>101</v>
      </c>
      <c r="I47" s="149">
        <v>0</v>
      </c>
      <c r="J47" s="148" t="s">
        <v>101</v>
      </c>
      <c r="K47" s="149">
        <v>0</v>
      </c>
      <c r="L47" s="148" t="s">
        <v>101</v>
      </c>
      <c r="M47" s="149">
        <v>0</v>
      </c>
      <c r="N47" s="148" t="s">
        <v>101</v>
      </c>
      <c r="O47" s="149">
        <v>0</v>
      </c>
      <c r="P47" s="148" t="s">
        <v>101</v>
      </c>
      <c r="Q47" s="149">
        <v>0</v>
      </c>
      <c r="R47" s="148" t="s">
        <v>101</v>
      </c>
      <c r="S47" s="149">
        <v>0</v>
      </c>
      <c r="T47" s="148" t="s">
        <v>101</v>
      </c>
      <c r="U47" s="149">
        <v>0</v>
      </c>
      <c r="V47" s="148" t="s">
        <v>101</v>
      </c>
      <c r="W47" s="149">
        <v>0</v>
      </c>
      <c r="X47" s="148" t="s">
        <v>101</v>
      </c>
      <c r="Y47" s="149">
        <v>0</v>
      </c>
      <c r="Z47" s="148" t="s">
        <v>101</v>
      </c>
      <c r="AA47" s="149">
        <v>0</v>
      </c>
      <c r="AB47" s="148" t="s">
        <v>101</v>
      </c>
      <c r="AC47" s="149">
        <v>0</v>
      </c>
      <c r="AD47" s="148" t="s">
        <v>101</v>
      </c>
      <c r="AE47" s="149">
        <v>0</v>
      </c>
      <c r="AF47" s="148" t="s">
        <v>101</v>
      </c>
      <c r="AG47" s="149">
        <v>0</v>
      </c>
      <c r="AH47" s="148" t="s">
        <v>101</v>
      </c>
      <c r="AI47" s="149">
        <v>0</v>
      </c>
      <c r="AJ47" s="148" t="s">
        <v>101</v>
      </c>
      <c r="AK47" s="149">
        <v>0</v>
      </c>
      <c r="AL47" s="148" t="s">
        <v>101</v>
      </c>
      <c r="AM47" s="149">
        <v>0</v>
      </c>
      <c r="AN47" s="148" t="s">
        <v>101</v>
      </c>
      <c r="AO47" s="149">
        <v>0</v>
      </c>
      <c r="AP47" s="148" t="s">
        <v>101</v>
      </c>
      <c r="AQ47" s="149">
        <v>0</v>
      </c>
      <c r="AR47" s="148" t="s">
        <v>101</v>
      </c>
      <c r="AS47" s="149">
        <v>0</v>
      </c>
      <c r="AT47" s="148" t="s">
        <v>101</v>
      </c>
      <c r="AU47" s="149">
        <v>0</v>
      </c>
      <c r="AV47" s="148" t="s">
        <v>101</v>
      </c>
      <c r="AW47" s="149">
        <v>0</v>
      </c>
      <c r="AX47" s="150">
        <f>'2'!BB43</f>
        <v>0</v>
      </c>
      <c r="AY47" s="149">
        <f>'2'!AN43</f>
        <v>0</v>
      </c>
      <c r="AZ47" s="148" t="s">
        <v>101</v>
      </c>
      <c r="BA47" s="149">
        <v>0</v>
      </c>
      <c r="BB47" s="148" t="s">
        <v>101</v>
      </c>
      <c r="BC47" s="149">
        <v>0</v>
      </c>
    </row>
    <row r="48" spans="1:55" s="139" customFormat="1" ht="49.5" customHeight="1" x14ac:dyDescent="0.25">
      <c r="A48" s="151" t="s">
        <v>143</v>
      </c>
      <c r="B48" s="152" t="s">
        <v>144</v>
      </c>
      <c r="C48" s="147" t="s">
        <v>101</v>
      </c>
      <c r="D48" s="148" t="s">
        <v>101</v>
      </c>
      <c r="E48" s="149">
        <v>0</v>
      </c>
      <c r="F48" s="148" t="s">
        <v>101</v>
      </c>
      <c r="G48" s="149">
        <v>0</v>
      </c>
      <c r="H48" s="148" t="s">
        <v>101</v>
      </c>
      <c r="I48" s="149">
        <v>0</v>
      </c>
      <c r="J48" s="148" t="s">
        <v>101</v>
      </c>
      <c r="K48" s="149">
        <v>0</v>
      </c>
      <c r="L48" s="148" t="s">
        <v>101</v>
      </c>
      <c r="M48" s="149">
        <v>0</v>
      </c>
      <c r="N48" s="148" t="s">
        <v>101</v>
      </c>
      <c r="O48" s="149">
        <v>0</v>
      </c>
      <c r="P48" s="148" t="s">
        <v>101</v>
      </c>
      <c r="Q48" s="149">
        <v>0</v>
      </c>
      <c r="R48" s="148" t="s">
        <v>101</v>
      </c>
      <c r="S48" s="149">
        <v>0</v>
      </c>
      <c r="T48" s="148" t="s">
        <v>101</v>
      </c>
      <c r="U48" s="149">
        <v>0</v>
      </c>
      <c r="V48" s="148" t="s">
        <v>101</v>
      </c>
      <c r="W48" s="149">
        <v>0</v>
      </c>
      <c r="X48" s="148" t="s">
        <v>101</v>
      </c>
      <c r="Y48" s="149">
        <v>0</v>
      </c>
      <c r="Z48" s="148" t="s">
        <v>101</v>
      </c>
      <c r="AA48" s="149">
        <v>0</v>
      </c>
      <c r="AB48" s="148" t="s">
        <v>101</v>
      </c>
      <c r="AC48" s="149">
        <v>0</v>
      </c>
      <c r="AD48" s="148" t="s">
        <v>101</v>
      </c>
      <c r="AE48" s="149">
        <v>0</v>
      </c>
      <c r="AF48" s="148" t="s">
        <v>101</v>
      </c>
      <c r="AG48" s="149">
        <v>0</v>
      </c>
      <c r="AH48" s="148" t="s">
        <v>101</v>
      </c>
      <c r="AI48" s="149">
        <v>0</v>
      </c>
      <c r="AJ48" s="148" t="s">
        <v>101</v>
      </c>
      <c r="AK48" s="149">
        <v>0</v>
      </c>
      <c r="AL48" s="148" t="s">
        <v>101</v>
      </c>
      <c r="AM48" s="149">
        <v>0</v>
      </c>
      <c r="AN48" s="148" t="s">
        <v>101</v>
      </c>
      <c r="AO48" s="149">
        <v>0</v>
      </c>
      <c r="AP48" s="148" t="s">
        <v>101</v>
      </c>
      <c r="AQ48" s="149">
        <v>0</v>
      </c>
      <c r="AR48" s="148" t="s">
        <v>101</v>
      </c>
      <c r="AS48" s="149">
        <v>0</v>
      </c>
      <c r="AT48" s="148" t="s">
        <v>101</v>
      </c>
      <c r="AU48" s="149">
        <v>0</v>
      </c>
      <c r="AV48" s="148" t="s">
        <v>101</v>
      </c>
      <c r="AW48" s="149">
        <v>0</v>
      </c>
      <c r="AX48" s="150">
        <f>'2'!BB44</f>
        <v>0</v>
      </c>
      <c r="AY48" s="149">
        <f>'2'!AN44</f>
        <v>0</v>
      </c>
      <c r="AZ48" s="148" t="s">
        <v>101</v>
      </c>
      <c r="BA48" s="149">
        <v>0</v>
      </c>
      <c r="BB48" s="148" t="s">
        <v>101</v>
      </c>
      <c r="BC48" s="149">
        <v>0</v>
      </c>
    </row>
    <row r="49" spans="1:55" s="139" customFormat="1" ht="50.25" customHeight="1" x14ac:dyDescent="0.25">
      <c r="A49" s="151" t="s">
        <v>145</v>
      </c>
      <c r="B49" s="152" t="s">
        <v>146</v>
      </c>
      <c r="C49" s="147" t="s">
        <v>101</v>
      </c>
      <c r="D49" s="148" t="s">
        <v>101</v>
      </c>
      <c r="E49" s="149">
        <v>0</v>
      </c>
      <c r="F49" s="148" t="s">
        <v>101</v>
      </c>
      <c r="G49" s="149">
        <v>0</v>
      </c>
      <c r="H49" s="148" t="s">
        <v>101</v>
      </c>
      <c r="I49" s="149">
        <v>0</v>
      </c>
      <c r="J49" s="148" t="s">
        <v>101</v>
      </c>
      <c r="K49" s="149">
        <v>0</v>
      </c>
      <c r="L49" s="148" t="s">
        <v>101</v>
      </c>
      <c r="M49" s="149">
        <v>0</v>
      </c>
      <c r="N49" s="148" t="s">
        <v>101</v>
      </c>
      <c r="O49" s="149">
        <v>0</v>
      </c>
      <c r="P49" s="148" t="s">
        <v>101</v>
      </c>
      <c r="Q49" s="149">
        <v>0</v>
      </c>
      <c r="R49" s="148" t="s">
        <v>101</v>
      </c>
      <c r="S49" s="149">
        <v>0</v>
      </c>
      <c r="T49" s="148" t="s">
        <v>101</v>
      </c>
      <c r="U49" s="149">
        <v>0</v>
      </c>
      <c r="V49" s="148" t="s">
        <v>101</v>
      </c>
      <c r="W49" s="149">
        <v>0</v>
      </c>
      <c r="X49" s="148" t="s">
        <v>101</v>
      </c>
      <c r="Y49" s="149">
        <v>0</v>
      </c>
      <c r="Z49" s="148" t="s">
        <v>101</v>
      </c>
      <c r="AA49" s="149">
        <v>0</v>
      </c>
      <c r="AB49" s="148" t="s">
        <v>101</v>
      </c>
      <c r="AC49" s="149">
        <v>0</v>
      </c>
      <c r="AD49" s="148" t="s">
        <v>101</v>
      </c>
      <c r="AE49" s="149">
        <v>0</v>
      </c>
      <c r="AF49" s="148" t="s">
        <v>101</v>
      </c>
      <c r="AG49" s="149">
        <v>0</v>
      </c>
      <c r="AH49" s="148" t="s">
        <v>101</v>
      </c>
      <c r="AI49" s="149">
        <v>0</v>
      </c>
      <c r="AJ49" s="148" t="s">
        <v>101</v>
      </c>
      <c r="AK49" s="149">
        <v>0</v>
      </c>
      <c r="AL49" s="148" t="s">
        <v>101</v>
      </c>
      <c r="AM49" s="149">
        <v>0</v>
      </c>
      <c r="AN49" s="148" t="s">
        <v>101</v>
      </c>
      <c r="AO49" s="149">
        <v>0</v>
      </c>
      <c r="AP49" s="148" t="s">
        <v>101</v>
      </c>
      <c r="AQ49" s="149">
        <v>0</v>
      </c>
      <c r="AR49" s="148" t="s">
        <v>101</v>
      </c>
      <c r="AS49" s="149">
        <v>0</v>
      </c>
      <c r="AT49" s="148" t="s">
        <v>101</v>
      </c>
      <c r="AU49" s="149">
        <v>0</v>
      </c>
      <c r="AV49" s="148" t="s">
        <v>101</v>
      </c>
      <c r="AW49" s="149">
        <v>0</v>
      </c>
      <c r="AX49" s="150">
        <f>'2'!BB45</f>
        <v>0</v>
      </c>
      <c r="AY49" s="149">
        <f>'2'!AN45</f>
        <v>0</v>
      </c>
      <c r="AZ49" s="148" t="s">
        <v>101</v>
      </c>
      <c r="BA49" s="149">
        <v>0</v>
      </c>
      <c r="BB49" s="148" t="s">
        <v>101</v>
      </c>
      <c r="BC49" s="149">
        <v>0</v>
      </c>
    </row>
    <row r="50" spans="1:55" s="139" customFormat="1" ht="36.75" customHeight="1" x14ac:dyDescent="0.25">
      <c r="A50" s="151" t="s">
        <v>147</v>
      </c>
      <c r="B50" s="152" t="s">
        <v>148</v>
      </c>
      <c r="C50" s="147" t="s">
        <v>101</v>
      </c>
      <c r="D50" s="148" t="s">
        <v>101</v>
      </c>
      <c r="E50" s="149">
        <v>0</v>
      </c>
      <c r="F50" s="148" t="s">
        <v>101</v>
      </c>
      <c r="G50" s="149">
        <v>0</v>
      </c>
      <c r="H50" s="148" t="s">
        <v>101</v>
      </c>
      <c r="I50" s="149">
        <v>0</v>
      </c>
      <c r="J50" s="148" t="s">
        <v>101</v>
      </c>
      <c r="K50" s="149">
        <v>0</v>
      </c>
      <c r="L50" s="148" t="s">
        <v>101</v>
      </c>
      <c r="M50" s="149">
        <v>0</v>
      </c>
      <c r="N50" s="148" t="s">
        <v>101</v>
      </c>
      <c r="O50" s="149">
        <v>0</v>
      </c>
      <c r="P50" s="148" t="s">
        <v>101</v>
      </c>
      <c r="Q50" s="149">
        <v>0</v>
      </c>
      <c r="R50" s="148" t="s">
        <v>101</v>
      </c>
      <c r="S50" s="149">
        <v>0</v>
      </c>
      <c r="T50" s="148" t="s">
        <v>101</v>
      </c>
      <c r="U50" s="149">
        <v>0</v>
      </c>
      <c r="V50" s="148" t="s">
        <v>101</v>
      </c>
      <c r="W50" s="149">
        <v>0</v>
      </c>
      <c r="X50" s="148" t="s">
        <v>101</v>
      </c>
      <c r="Y50" s="149">
        <v>0</v>
      </c>
      <c r="Z50" s="148" t="s">
        <v>101</v>
      </c>
      <c r="AA50" s="149">
        <v>0</v>
      </c>
      <c r="AB50" s="148" t="s">
        <v>101</v>
      </c>
      <c r="AC50" s="149">
        <v>0</v>
      </c>
      <c r="AD50" s="148" t="s">
        <v>101</v>
      </c>
      <c r="AE50" s="149">
        <v>0</v>
      </c>
      <c r="AF50" s="148" t="s">
        <v>101</v>
      </c>
      <c r="AG50" s="149">
        <v>0</v>
      </c>
      <c r="AH50" s="148" t="s">
        <v>101</v>
      </c>
      <c r="AI50" s="149">
        <v>0</v>
      </c>
      <c r="AJ50" s="148" t="s">
        <v>101</v>
      </c>
      <c r="AK50" s="149">
        <v>0</v>
      </c>
      <c r="AL50" s="148" t="s">
        <v>101</v>
      </c>
      <c r="AM50" s="149">
        <v>0</v>
      </c>
      <c r="AN50" s="148" t="s">
        <v>101</v>
      </c>
      <c r="AO50" s="149">
        <v>0</v>
      </c>
      <c r="AP50" s="148" t="s">
        <v>101</v>
      </c>
      <c r="AQ50" s="149">
        <v>0</v>
      </c>
      <c r="AR50" s="148" t="s">
        <v>101</v>
      </c>
      <c r="AS50" s="149">
        <v>0</v>
      </c>
      <c r="AT50" s="148" t="s">
        <v>101</v>
      </c>
      <c r="AU50" s="149">
        <v>0</v>
      </c>
      <c r="AV50" s="148" t="s">
        <v>101</v>
      </c>
      <c r="AW50" s="149">
        <v>0</v>
      </c>
      <c r="AX50" s="150">
        <f>'2'!BB46</f>
        <v>0</v>
      </c>
      <c r="AY50" s="149">
        <f>'2'!AN46</f>
        <v>0</v>
      </c>
      <c r="AZ50" s="148" t="s">
        <v>101</v>
      </c>
      <c r="BA50" s="149">
        <v>0</v>
      </c>
      <c r="BB50" s="148" t="s">
        <v>101</v>
      </c>
      <c r="BC50" s="149">
        <v>0</v>
      </c>
    </row>
    <row r="51" spans="1:55" s="139" customFormat="1" ht="36.75" customHeight="1" x14ac:dyDescent="0.25">
      <c r="A51" s="151" t="s">
        <v>149</v>
      </c>
      <c r="B51" s="152" t="s">
        <v>150</v>
      </c>
      <c r="C51" s="147" t="s">
        <v>101</v>
      </c>
      <c r="D51" s="148" t="s">
        <v>101</v>
      </c>
      <c r="E51" s="149">
        <v>0</v>
      </c>
      <c r="F51" s="148" t="s">
        <v>101</v>
      </c>
      <c r="G51" s="149">
        <v>0</v>
      </c>
      <c r="H51" s="148" t="s">
        <v>101</v>
      </c>
      <c r="I51" s="149">
        <v>0</v>
      </c>
      <c r="J51" s="148" t="s">
        <v>101</v>
      </c>
      <c r="K51" s="149">
        <v>0</v>
      </c>
      <c r="L51" s="148" t="s">
        <v>101</v>
      </c>
      <c r="M51" s="149">
        <v>0</v>
      </c>
      <c r="N51" s="148" t="s">
        <v>101</v>
      </c>
      <c r="O51" s="149">
        <v>0</v>
      </c>
      <c r="P51" s="148" t="s">
        <v>101</v>
      </c>
      <c r="Q51" s="149">
        <v>0</v>
      </c>
      <c r="R51" s="148" t="s">
        <v>101</v>
      </c>
      <c r="S51" s="149">
        <v>0</v>
      </c>
      <c r="T51" s="148" t="s">
        <v>101</v>
      </c>
      <c r="U51" s="149">
        <v>0</v>
      </c>
      <c r="V51" s="148" t="s">
        <v>101</v>
      </c>
      <c r="W51" s="149">
        <v>0</v>
      </c>
      <c r="X51" s="148" t="s">
        <v>101</v>
      </c>
      <c r="Y51" s="149">
        <v>0</v>
      </c>
      <c r="Z51" s="148" t="s">
        <v>101</v>
      </c>
      <c r="AA51" s="149">
        <v>0</v>
      </c>
      <c r="AB51" s="148" t="s">
        <v>101</v>
      </c>
      <c r="AC51" s="149">
        <v>0</v>
      </c>
      <c r="AD51" s="148" t="s">
        <v>101</v>
      </c>
      <c r="AE51" s="149">
        <v>0</v>
      </c>
      <c r="AF51" s="148" t="s">
        <v>101</v>
      </c>
      <c r="AG51" s="149">
        <v>0</v>
      </c>
      <c r="AH51" s="148" t="s">
        <v>101</v>
      </c>
      <c r="AI51" s="149">
        <v>0</v>
      </c>
      <c r="AJ51" s="148" t="s">
        <v>101</v>
      </c>
      <c r="AK51" s="149">
        <v>0</v>
      </c>
      <c r="AL51" s="148" t="s">
        <v>101</v>
      </c>
      <c r="AM51" s="149">
        <v>0</v>
      </c>
      <c r="AN51" s="148" t="s">
        <v>101</v>
      </c>
      <c r="AO51" s="149">
        <v>0</v>
      </c>
      <c r="AP51" s="148" t="s">
        <v>101</v>
      </c>
      <c r="AQ51" s="149">
        <v>0</v>
      </c>
      <c r="AR51" s="148" t="s">
        <v>101</v>
      </c>
      <c r="AS51" s="149">
        <v>0</v>
      </c>
      <c r="AT51" s="148" t="s">
        <v>101</v>
      </c>
      <c r="AU51" s="149">
        <v>0</v>
      </c>
      <c r="AV51" s="148" t="s">
        <v>101</v>
      </c>
      <c r="AW51" s="149">
        <v>0</v>
      </c>
      <c r="AX51" s="150">
        <f>'2'!BB47</f>
        <v>0</v>
      </c>
      <c r="AY51" s="149">
        <f>'2'!AN47</f>
        <v>0</v>
      </c>
      <c r="AZ51" s="148" t="s">
        <v>101</v>
      </c>
      <c r="BA51" s="149">
        <v>0</v>
      </c>
      <c r="BB51" s="148" t="s">
        <v>101</v>
      </c>
      <c r="BC51" s="149">
        <v>0</v>
      </c>
    </row>
    <row r="52" spans="1:55" s="139" customFormat="1" ht="20.25" customHeight="1" x14ac:dyDescent="0.25">
      <c r="A52" s="151" t="s">
        <v>151</v>
      </c>
      <c r="B52" s="152" t="s">
        <v>152</v>
      </c>
      <c r="C52" s="147" t="s">
        <v>101</v>
      </c>
      <c r="D52" s="148" t="s">
        <v>101</v>
      </c>
      <c r="E52" s="149">
        <v>0</v>
      </c>
      <c r="F52" s="148" t="s">
        <v>101</v>
      </c>
      <c r="G52" s="149">
        <f>G53+G72+G80</f>
        <v>0</v>
      </c>
      <c r="H52" s="148" t="s">
        <v>101</v>
      </c>
      <c r="I52" s="149">
        <v>0</v>
      </c>
      <c r="J52" s="148" t="s">
        <v>101</v>
      </c>
      <c r="K52" s="149">
        <v>0</v>
      </c>
      <c r="L52" s="148" t="s">
        <v>101</v>
      </c>
      <c r="M52" s="149">
        <v>0</v>
      </c>
      <c r="N52" s="148" t="s">
        <v>101</v>
      </c>
      <c r="O52" s="149">
        <v>0</v>
      </c>
      <c r="P52" s="148" t="s">
        <v>101</v>
      </c>
      <c r="Q52" s="149">
        <v>0</v>
      </c>
      <c r="R52" s="148" t="s">
        <v>101</v>
      </c>
      <c r="S52" s="149">
        <v>0</v>
      </c>
      <c r="T52" s="148" t="s">
        <v>101</v>
      </c>
      <c r="U52" s="149">
        <v>0</v>
      </c>
      <c r="V52" s="148" t="s">
        <v>101</v>
      </c>
      <c r="W52" s="149">
        <f>W53+W72+W80</f>
        <v>0.25</v>
      </c>
      <c r="X52" s="148" t="s">
        <v>101</v>
      </c>
      <c r="Y52" s="149">
        <f>Y53+Y72+Y80</f>
        <v>0</v>
      </c>
      <c r="Z52" s="148" t="s">
        <v>101</v>
      </c>
      <c r="AA52" s="149">
        <f>AA53+AA72+AA80</f>
        <v>0.55000000000000004</v>
      </c>
      <c r="AB52" s="148" t="s">
        <v>101</v>
      </c>
      <c r="AC52" s="149">
        <v>0</v>
      </c>
      <c r="AD52" s="148" t="s">
        <v>101</v>
      </c>
      <c r="AE52" s="149">
        <v>0</v>
      </c>
      <c r="AF52" s="148" t="s">
        <v>101</v>
      </c>
      <c r="AG52" s="149">
        <v>0</v>
      </c>
      <c r="AH52" s="148" t="s">
        <v>101</v>
      </c>
      <c r="AI52" s="149">
        <f>AI53+AI72+AI80</f>
        <v>0</v>
      </c>
      <c r="AJ52" s="148" t="s">
        <v>101</v>
      </c>
      <c r="AK52" s="149">
        <f>AK53+AK72+AK80</f>
        <v>0</v>
      </c>
      <c r="AL52" s="148" t="s">
        <v>101</v>
      </c>
      <c r="AM52" s="149">
        <f>AM53+AM72+AM80</f>
        <v>0</v>
      </c>
      <c r="AN52" s="148" t="s">
        <v>101</v>
      </c>
      <c r="AO52" s="149">
        <f>AO53+AO72+AO80</f>
        <v>0</v>
      </c>
      <c r="AP52" s="148" t="s">
        <v>101</v>
      </c>
      <c r="AQ52" s="149">
        <f>AQ53+AQ72+AQ80</f>
        <v>0</v>
      </c>
      <c r="AR52" s="148" t="s">
        <v>101</v>
      </c>
      <c r="AS52" s="149">
        <f>AS53+AS72+AS80</f>
        <v>0</v>
      </c>
      <c r="AT52" s="148" t="s">
        <v>101</v>
      </c>
      <c r="AU52" s="149">
        <f>AU53+AU72+AU80</f>
        <v>0</v>
      </c>
      <c r="AV52" s="148" t="s">
        <v>101</v>
      </c>
      <c r="AW52" s="149">
        <f>AW53+AW72+AW80</f>
        <v>0</v>
      </c>
      <c r="AX52" s="150">
        <f>'2'!BB48</f>
        <v>24.918567130600003</v>
      </c>
      <c r="AY52" s="149">
        <f>'2'!AN48</f>
        <v>2.8832605706000001</v>
      </c>
      <c r="AZ52" s="148" t="s">
        <v>101</v>
      </c>
      <c r="BA52" s="149">
        <f>BA53+BA72+BA80</f>
        <v>0</v>
      </c>
      <c r="BB52" s="148" t="s">
        <v>101</v>
      </c>
      <c r="BC52" s="149">
        <f>BC53+BC72+BC80</f>
        <v>0</v>
      </c>
    </row>
    <row r="53" spans="1:55" s="139" customFormat="1" ht="33" customHeight="1" x14ac:dyDescent="0.25">
      <c r="A53" s="151" t="s">
        <v>153</v>
      </c>
      <c r="B53" s="152" t="s">
        <v>154</v>
      </c>
      <c r="C53" s="147" t="s">
        <v>101</v>
      </c>
      <c r="D53" s="148" t="s">
        <v>101</v>
      </c>
      <c r="E53" s="149">
        <v>0</v>
      </c>
      <c r="F53" s="148" t="s">
        <v>101</v>
      </c>
      <c r="G53" s="149">
        <f>G54</f>
        <v>0</v>
      </c>
      <c r="H53" s="148" t="s">
        <v>101</v>
      </c>
      <c r="I53" s="149">
        <v>0</v>
      </c>
      <c r="J53" s="148" t="s">
        <v>101</v>
      </c>
      <c r="K53" s="149">
        <v>0</v>
      </c>
      <c r="L53" s="148" t="s">
        <v>101</v>
      </c>
      <c r="M53" s="149">
        <v>0</v>
      </c>
      <c r="N53" s="148" t="s">
        <v>101</v>
      </c>
      <c r="O53" s="149">
        <v>0</v>
      </c>
      <c r="P53" s="148" t="s">
        <v>101</v>
      </c>
      <c r="Q53" s="149">
        <v>0</v>
      </c>
      <c r="R53" s="148" t="s">
        <v>101</v>
      </c>
      <c r="S53" s="149">
        <v>0</v>
      </c>
      <c r="T53" s="148" t="s">
        <v>101</v>
      </c>
      <c r="U53" s="149">
        <v>0</v>
      </c>
      <c r="V53" s="148" t="s">
        <v>101</v>
      </c>
      <c r="W53" s="149">
        <f>W54</f>
        <v>0.25</v>
      </c>
      <c r="X53" s="148" t="s">
        <v>101</v>
      </c>
      <c r="Y53" s="149">
        <f>Y54</f>
        <v>0</v>
      </c>
      <c r="Z53" s="148" t="s">
        <v>101</v>
      </c>
      <c r="AA53" s="149">
        <f>AA54</f>
        <v>0</v>
      </c>
      <c r="AB53" s="148" t="s">
        <v>101</v>
      </c>
      <c r="AC53" s="149">
        <v>0</v>
      </c>
      <c r="AD53" s="148" t="s">
        <v>101</v>
      </c>
      <c r="AE53" s="149">
        <v>0</v>
      </c>
      <c r="AF53" s="148" t="s">
        <v>101</v>
      </c>
      <c r="AG53" s="149">
        <v>0</v>
      </c>
      <c r="AH53" s="148" t="s">
        <v>101</v>
      </c>
      <c r="AI53" s="149">
        <f>AI54</f>
        <v>0</v>
      </c>
      <c r="AJ53" s="148" t="s">
        <v>101</v>
      </c>
      <c r="AK53" s="149">
        <f>AK54</f>
        <v>0</v>
      </c>
      <c r="AL53" s="148" t="s">
        <v>101</v>
      </c>
      <c r="AM53" s="149">
        <f>AM54</f>
        <v>0</v>
      </c>
      <c r="AN53" s="148" t="s">
        <v>101</v>
      </c>
      <c r="AO53" s="149">
        <f>AO54</f>
        <v>0</v>
      </c>
      <c r="AP53" s="148" t="s">
        <v>101</v>
      </c>
      <c r="AQ53" s="149">
        <f>AQ54</f>
        <v>0</v>
      </c>
      <c r="AR53" s="148" t="s">
        <v>101</v>
      </c>
      <c r="AS53" s="149">
        <f>AS54</f>
        <v>0</v>
      </c>
      <c r="AT53" s="148" t="s">
        <v>101</v>
      </c>
      <c r="AU53" s="149">
        <f>AU54</f>
        <v>0</v>
      </c>
      <c r="AV53" s="148" t="s">
        <v>101</v>
      </c>
      <c r="AW53" s="149">
        <f>AW54</f>
        <v>0</v>
      </c>
      <c r="AX53" s="150">
        <f>'2'!BB49</f>
        <v>10.909971879999999</v>
      </c>
      <c r="AY53" s="149">
        <f>'2'!AN49</f>
        <v>2.1888049999999999</v>
      </c>
      <c r="AZ53" s="148" t="s">
        <v>101</v>
      </c>
      <c r="BA53" s="149">
        <f>BA54</f>
        <v>0</v>
      </c>
      <c r="BB53" s="148" t="s">
        <v>101</v>
      </c>
      <c r="BC53" s="149">
        <f>BC54</f>
        <v>0</v>
      </c>
    </row>
    <row r="54" spans="1:55" s="139" customFormat="1" ht="17.25" customHeight="1" x14ac:dyDescent="0.25">
      <c r="A54" s="151" t="s">
        <v>155</v>
      </c>
      <c r="B54" s="152" t="s">
        <v>156</v>
      </c>
      <c r="C54" s="147" t="s">
        <v>101</v>
      </c>
      <c r="D54" s="148" t="s">
        <v>101</v>
      </c>
      <c r="E54" s="149">
        <f>SUM(E55:E70)</f>
        <v>0</v>
      </c>
      <c r="F54" s="148" t="s">
        <v>101</v>
      </c>
      <c r="G54" s="149">
        <f>SUM(G55:G70)</f>
        <v>0</v>
      </c>
      <c r="H54" s="148" t="s">
        <v>101</v>
      </c>
      <c r="I54" s="149">
        <f>SUM(I55:I70)</f>
        <v>0</v>
      </c>
      <c r="J54" s="148" t="s">
        <v>101</v>
      </c>
      <c r="K54" s="149">
        <f>SUM(K55:K70)</f>
        <v>0</v>
      </c>
      <c r="L54" s="148" t="s">
        <v>101</v>
      </c>
      <c r="M54" s="149">
        <f>SUM(M55:M70)</f>
        <v>0</v>
      </c>
      <c r="N54" s="148" t="s">
        <v>101</v>
      </c>
      <c r="O54" s="149">
        <f>SUM(O55:O70)</f>
        <v>0</v>
      </c>
      <c r="P54" s="148" t="s">
        <v>101</v>
      </c>
      <c r="Q54" s="149">
        <f>SUM(Q55:Q70)</f>
        <v>0</v>
      </c>
      <c r="R54" s="148" t="s">
        <v>101</v>
      </c>
      <c r="S54" s="149">
        <f>SUM(S55:S70)</f>
        <v>0</v>
      </c>
      <c r="T54" s="148" t="s">
        <v>101</v>
      </c>
      <c r="U54" s="149">
        <f>SUM(U55:U70)</f>
        <v>0</v>
      </c>
      <c r="V54" s="148" t="s">
        <v>101</v>
      </c>
      <c r="W54" s="149">
        <f>SUM(W55:W70)</f>
        <v>0.25</v>
      </c>
      <c r="X54" s="148" t="s">
        <v>101</v>
      </c>
      <c r="Y54" s="149">
        <f>SUM(Y55:Y70)</f>
        <v>0</v>
      </c>
      <c r="Z54" s="148" t="s">
        <v>101</v>
      </c>
      <c r="AA54" s="149">
        <f>SUM(AA55:AA70)</f>
        <v>0</v>
      </c>
      <c r="AB54" s="148" t="s">
        <v>101</v>
      </c>
      <c r="AC54" s="149">
        <f>SUM(AC55:AC70)</f>
        <v>1</v>
      </c>
      <c r="AD54" s="148" t="s">
        <v>101</v>
      </c>
      <c r="AE54" s="149">
        <f>SUM(AE55:AE70)</f>
        <v>0</v>
      </c>
      <c r="AF54" s="148" t="s">
        <v>101</v>
      </c>
      <c r="AG54" s="149">
        <f>SUM(AG55:AG70)</f>
        <v>0</v>
      </c>
      <c r="AH54" s="148" t="s">
        <v>101</v>
      </c>
      <c r="AI54" s="149">
        <f>SUM(AI55:AI70)</f>
        <v>0</v>
      </c>
      <c r="AJ54" s="148" t="s">
        <v>101</v>
      </c>
      <c r="AK54" s="149">
        <f>SUM(AK55:AK70)</f>
        <v>0</v>
      </c>
      <c r="AL54" s="148" t="s">
        <v>101</v>
      </c>
      <c r="AM54" s="149">
        <f>SUM(AM55:AM70)</f>
        <v>0</v>
      </c>
      <c r="AN54" s="148" t="s">
        <v>101</v>
      </c>
      <c r="AO54" s="149">
        <f>SUM(AO55:AO70)</f>
        <v>0</v>
      </c>
      <c r="AP54" s="148" t="s">
        <v>101</v>
      </c>
      <c r="AQ54" s="149">
        <f>SUM(AQ55:AQ70)</f>
        <v>0</v>
      </c>
      <c r="AR54" s="148" t="s">
        <v>101</v>
      </c>
      <c r="AS54" s="149">
        <f>SUM(AS55:AS70)</f>
        <v>0</v>
      </c>
      <c r="AT54" s="148" t="s">
        <v>101</v>
      </c>
      <c r="AU54" s="149">
        <f>SUM(AU55:AU70)</f>
        <v>0</v>
      </c>
      <c r="AV54" s="148" t="s">
        <v>101</v>
      </c>
      <c r="AW54" s="149">
        <f>SUM(AW55:AW70)</f>
        <v>0</v>
      </c>
      <c r="AX54" s="150">
        <f>'2'!BB50</f>
        <v>12.83397188</v>
      </c>
      <c r="AY54" s="149">
        <f>'2'!AN50</f>
        <v>2.1888049999999999</v>
      </c>
      <c r="AZ54" s="148" t="s">
        <v>101</v>
      </c>
      <c r="BA54" s="149">
        <f>SUM(BA55:BA70)</f>
        <v>0</v>
      </c>
      <c r="BB54" s="148" t="s">
        <v>101</v>
      </c>
      <c r="BC54" s="149">
        <f>SUM(BC55:BC70)</f>
        <v>0</v>
      </c>
    </row>
    <row r="55" spans="1:55" s="139" customFormat="1" ht="15.75" customHeight="1" x14ac:dyDescent="0.25">
      <c r="A55" s="151" t="s">
        <v>155</v>
      </c>
      <c r="B55" s="160" t="s">
        <v>157</v>
      </c>
      <c r="C55" s="147" t="s">
        <v>158</v>
      </c>
      <c r="D55" s="148" t="s">
        <v>101</v>
      </c>
      <c r="E55" s="149">
        <v>0</v>
      </c>
      <c r="F55" s="148" t="s">
        <v>101</v>
      </c>
      <c r="G55" s="149">
        <v>0</v>
      </c>
      <c r="H55" s="148" t="s">
        <v>101</v>
      </c>
      <c r="I55" s="149">
        <v>0</v>
      </c>
      <c r="J55" s="148" t="s">
        <v>101</v>
      </c>
      <c r="K55" s="149">
        <v>0</v>
      </c>
      <c r="L55" s="148" t="s">
        <v>101</v>
      </c>
      <c r="M55" s="149">
        <v>0</v>
      </c>
      <c r="N55" s="148" t="s">
        <v>101</v>
      </c>
      <c r="O55" s="149">
        <v>0</v>
      </c>
      <c r="P55" s="148" t="s">
        <v>101</v>
      </c>
      <c r="Q55" s="149">
        <v>0</v>
      </c>
      <c r="R55" s="148" t="s">
        <v>101</v>
      </c>
      <c r="S55" s="149">
        <v>0</v>
      </c>
      <c r="T55" s="148" t="s">
        <v>101</v>
      </c>
      <c r="U55" s="149">
        <v>0</v>
      </c>
      <c r="V55" s="148" t="s">
        <v>101</v>
      </c>
      <c r="W55" s="149">
        <v>0</v>
      </c>
      <c r="X55" s="148" t="s">
        <v>101</v>
      </c>
      <c r="Y55" s="149">
        <v>0</v>
      </c>
      <c r="Z55" s="148" t="s">
        <v>101</v>
      </c>
      <c r="AA55" s="149">
        <v>0</v>
      </c>
      <c r="AB55" s="161">
        <v>5</v>
      </c>
      <c r="AC55" s="159">
        <v>1</v>
      </c>
      <c r="AD55" s="148" t="s">
        <v>101</v>
      </c>
      <c r="AE55" s="149">
        <v>0</v>
      </c>
      <c r="AF55" s="148" t="s">
        <v>101</v>
      </c>
      <c r="AG55" s="149">
        <v>0</v>
      </c>
      <c r="AH55" s="148" t="s">
        <v>101</v>
      </c>
      <c r="AI55" s="149">
        <v>0</v>
      </c>
      <c r="AJ55" s="148" t="s">
        <v>101</v>
      </c>
      <c r="AK55" s="149">
        <v>0</v>
      </c>
      <c r="AL55" s="148" t="s">
        <v>101</v>
      </c>
      <c r="AM55" s="149">
        <v>0</v>
      </c>
      <c r="AN55" s="148" t="s">
        <v>101</v>
      </c>
      <c r="AO55" s="149">
        <v>0</v>
      </c>
      <c r="AP55" s="148" t="s">
        <v>101</v>
      </c>
      <c r="AQ55" s="149">
        <v>0</v>
      </c>
      <c r="AR55" s="148" t="s">
        <v>101</v>
      </c>
      <c r="AS55" s="149">
        <v>0</v>
      </c>
      <c r="AT55" s="148" t="s">
        <v>101</v>
      </c>
      <c r="AU55" s="149">
        <v>0</v>
      </c>
      <c r="AV55" s="148" t="s">
        <v>101</v>
      </c>
      <c r="AW55" s="149">
        <v>0</v>
      </c>
      <c r="AX55" s="150">
        <f>'2'!BB51</f>
        <v>4.9879737999999989</v>
      </c>
      <c r="AY55" s="149">
        <f>'2'!AN51</f>
        <v>0.92383379999999993</v>
      </c>
      <c r="AZ55" s="148" t="s">
        <v>101</v>
      </c>
      <c r="BA55" s="149">
        <v>0</v>
      </c>
      <c r="BB55" s="148" t="s">
        <v>101</v>
      </c>
      <c r="BC55" s="149">
        <v>0</v>
      </c>
    </row>
    <row r="56" spans="1:55" s="139" customFormat="1" ht="17.25" customHeight="1" x14ac:dyDescent="0.25">
      <c r="A56" s="151" t="s">
        <v>155</v>
      </c>
      <c r="B56" s="158" t="s">
        <v>159</v>
      </c>
      <c r="C56" s="147" t="s">
        <v>160</v>
      </c>
      <c r="D56" s="148" t="s">
        <v>101</v>
      </c>
      <c r="E56" s="149">
        <v>0</v>
      </c>
      <c r="F56" s="148" t="s">
        <v>101</v>
      </c>
      <c r="G56" s="149">
        <v>0</v>
      </c>
      <c r="H56" s="148" t="s">
        <v>101</v>
      </c>
      <c r="I56" s="149">
        <v>0</v>
      </c>
      <c r="J56" s="148" t="s">
        <v>101</v>
      </c>
      <c r="K56" s="149">
        <v>0</v>
      </c>
      <c r="L56" s="148" t="s">
        <v>101</v>
      </c>
      <c r="M56" s="149">
        <v>0</v>
      </c>
      <c r="N56" s="148" t="s">
        <v>101</v>
      </c>
      <c r="O56" s="149">
        <v>0</v>
      </c>
      <c r="P56" s="148" t="s">
        <v>101</v>
      </c>
      <c r="Q56" s="149">
        <v>0</v>
      </c>
      <c r="R56" s="148" t="s">
        <v>101</v>
      </c>
      <c r="S56" s="149">
        <v>0</v>
      </c>
      <c r="T56" s="148" t="s">
        <v>101</v>
      </c>
      <c r="U56" s="149">
        <v>0</v>
      </c>
      <c r="V56" s="148" t="s">
        <v>101</v>
      </c>
      <c r="W56" s="149">
        <v>0</v>
      </c>
      <c r="X56" s="148" t="s">
        <v>101</v>
      </c>
      <c r="Y56" s="149">
        <v>0</v>
      </c>
      <c r="Z56" s="148" t="s">
        <v>101</v>
      </c>
      <c r="AA56" s="149">
        <v>0</v>
      </c>
      <c r="AB56" s="148" t="s">
        <v>101</v>
      </c>
      <c r="AC56" s="149">
        <v>0</v>
      </c>
      <c r="AD56" s="148" t="s">
        <v>101</v>
      </c>
      <c r="AE56" s="149">
        <v>0</v>
      </c>
      <c r="AF56" s="148" t="s">
        <v>101</v>
      </c>
      <c r="AG56" s="149">
        <v>0</v>
      </c>
      <c r="AH56" s="148" t="s">
        <v>101</v>
      </c>
      <c r="AI56" s="149">
        <v>0</v>
      </c>
      <c r="AJ56" s="148" t="s">
        <v>101</v>
      </c>
      <c r="AK56" s="149">
        <v>0</v>
      </c>
      <c r="AL56" s="148" t="s">
        <v>101</v>
      </c>
      <c r="AM56" s="149">
        <v>0</v>
      </c>
      <c r="AN56" s="148" t="s">
        <v>101</v>
      </c>
      <c r="AO56" s="149">
        <v>0</v>
      </c>
      <c r="AP56" s="148" t="s">
        <v>101</v>
      </c>
      <c r="AQ56" s="149">
        <v>0</v>
      </c>
      <c r="AR56" s="148" t="s">
        <v>101</v>
      </c>
      <c r="AS56" s="149">
        <v>0</v>
      </c>
      <c r="AT56" s="148" t="s">
        <v>101</v>
      </c>
      <c r="AU56" s="149">
        <v>0</v>
      </c>
      <c r="AV56" s="148" t="s">
        <v>101</v>
      </c>
      <c r="AW56" s="149">
        <v>0</v>
      </c>
      <c r="AX56" s="150">
        <f>'2'!BB52</f>
        <v>4.0703068799999995</v>
      </c>
      <c r="AY56" s="149">
        <f>'2'!AN52</f>
        <v>0.53900000000000003</v>
      </c>
      <c r="AZ56" s="148" t="s">
        <v>101</v>
      </c>
      <c r="BA56" s="149">
        <v>0</v>
      </c>
      <c r="BB56" s="148" t="s">
        <v>101</v>
      </c>
      <c r="BC56" s="149">
        <v>0</v>
      </c>
    </row>
    <row r="57" spans="1:55" s="139" customFormat="1" ht="15.75" customHeight="1" x14ac:dyDescent="0.25">
      <c r="A57" s="151" t="s">
        <v>155</v>
      </c>
      <c r="B57" s="160" t="s">
        <v>161</v>
      </c>
      <c r="C57" s="147" t="s">
        <v>162</v>
      </c>
      <c r="D57" s="148" t="s">
        <v>101</v>
      </c>
      <c r="E57" s="149">
        <v>0</v>
      </c>
      <c r="F57" s="148" t="s">
        <v>101</v>
      </c>
      <c r="G57" s="149">
        <v>0</v>
      </c>
      <c r="H57" s="148" t="s">
        <v>101</v>
      </c>
      <c r="I57" s="149">
        <v>0</v>
      </c>
      <c r="J57" s="148" t="s">
        <v>101</v>
      </c>
      <c r="K57" s="149">
        <v>0</v>
      </c>
      <c r="L57" s="148" t="s">
        <v>101</v>
      </c>
      <c r="M57" s="149">
        <v>0</v>
      </c>
      <c r="N57" s="148" t="s">
        <v>101</v>
      </c>
      <c r="O57" s="149">
        <v>0</v>
      </c>
      <c r="P57" s="148" t="s">
        <v>101</v>
      </c>
      <c r="Q57" s="149">
        <v>0</v>
      </c>
      <c r="R57" s="148" t="s">
        <v>101</v>
      </c>
      <c r="S57" s="149">
        <v>0</v>
      </c>
      <c r="T57" s="148" t="s">
        <v>101</v>
      </c>
      <c r="U57" s="149">
        <v>0</v>
      </c>
      <c r="V57" s="148" t="s">
        <v>101</v>
      </c>
      <c r="W57" s="149">
        <v>0</v>
      </c>
      <c r="X57" s="148" t="s">
        <v>101</v>
      </c>
      <c r="Y57" s="149">
        <v>0</v>
      </c>
      <c r="Z57" s="148" t="s">
        <v>101</v>
      </c>
      <c r="AA57" s="149">
        <v>0</v>
      </c>
      <c r="AB57" s="148" t="s">
        <v>101</v>
      </c>
      <c r="AC57" s="149">
        <v>0</v>
      </c>
      <c r="AD57" s="148" t="s">
        <v>101</v>
      </c>
      <c r="AE57" s="149">
        <v>0</v>
      </c>
      <c r="AF57" s="148" t="s">
        <v>101</v>
      </c>
      <c r="AG57" s="149">
        <v>0</v>
      </c>
      <c r="AH57" s="148" t="s">
        <v>101</v>
      </c>
      <c r="AI57" s="149">
        <v>0</v>
      </c>
      <c r="AJ57" s="148" t="s">
        <v>101</v>
      </c>
      <c r="AK57" s="149">
        <v>0</v>
      </c>
      <c r="AL57" s="148" t="s">
        <v>101</v>
      </c>
      <c r="AM57" s="149">
        <v>0</v>
      </c>
      <c r="AN57" s="148" t="s">
        <v>101</v>
      </c>
      <c r="AO57" s="149">
        <v>0</v>
      </c>
      <c r="AP57" s="148" t="s">
        <v>101</v>
      </c>
      <c r="AQ57" s="149">
        <v>0</v>
      </c>
      <c r="AR57" s="148" t="s">
        <v>101</v>
      </c>
      <c r="AS57" s="149">
        <v>0</v>
      </c>
      <c r="AT57" s="148" t="s">
        <v>101</v>
      </c>
      <c r="AU57" s="149">
        <v>0</v>
      </c>
      <c r="AV57" s="148" t="s">
        <v>101</v>
      </c>
      <c r="AW57" s="149">
        <v>0</v>
      </c>
      <c r="AX57" s="150">
        <f>'2'!BB53</f>
        <v>1.2496912</v>
      </c>
      <c r="AY57" s="149">
        <f>'2'!AN53</f>
        <v>0.1239712</v>
      </c>
      <c r="AZ57" s="148" t="s">
        <v>101</v>
      </c>
      <c r="BA57" s="149">
        <v>0</v>
      </c>
      <c r="BB57" s="148" t="s">
        <v>101</v>
      </c>
      <c r="BC57" s="149">
        <v>0</v>
      </c>
    </row>
    <row r="58" spans="1:55" s="139" customFormat="1" ht="19.5" customHeight="1" x14ac:dyDescent="0.25">
      <c r="A58" s="151" t="s">
        <v>155</v>
      </c>
      <c r="B58" s="162" t="s">
        <v>163</v>
      </c>
      <c r="C58" s="147" t="s">
        <v>164</v>
      </c>
      <c r="D58" s="148" t="s">
        <v>101</v>
      </c>
      <c r="E58" s="149">
        <v>0</v>
      </c>
      <c r="F58" s="148" t="s">
        <v>101</v>
      </c>
      <c r="G58" s="149">
        <v>0</v>
      </c>
      <c r="H58" s="148" t="s">
        <v>101</v>
      </c>
      <c r="I58" s="149">
        <v>0</v>
      </c>
      <c r="J58" s="148" t="s">
        <v>101</v>
      </c>
      <c r="K58" s="149">
        <v>0</v>
      </c>
      <c r="L58" s="148" t="s">
        <v>101</v>
      </c>
      <c r="M58" s="149">
        <v>0</v>
      </c>
      <c r="N58" s="148" t="s">
        <v>101</v>
      </c>
      <c r="O58" s="149">
        <v>0</v>
      </c>
      <c r="P58" s="148" t="s">
        <v>101</v>
      </c>
      <c r="Q58" s="149">
        <v>0</v>
      </c>
      <c r="R58" s="148" t="s">
        <v>101</v>
      </c>
      <c r="S58" s="149">
        <v>0</v>
      </c>
      <c r="T58" s="148" t="s">
        <v>101</v>
      </c>
      <c r="U58" s="149">
        <v>0</v>
      </c>
      <c r="V58" s="148" t="s">
        <v>101</v>
      </c>
      <c r="W58" s="149">
        <v>0</v>
      </c>
      <c r="X58" s="148" t="s">
        <v>101</v>
      </c>
      <c r="Y58" s="149">
        <v>0</v>
      </c>
      <c r="Z58" s="148" t="s">
        <v>101</v>
      </c>
      <c r="AA58" s="149">
        <v>0</v>
      </c>
      <c r="AB58" s="148" t="s">
        <v>101</v>
      </c>
      <c r="AC58" s="149">
        <v>0</v>
      </c>
      <c r="AD58" s="148" t="s">
        <v>101</v>
      </c>
      <c r="AE58" s="149">
        <v>0</v>
      </c>
      <c r="AF58" s="148" t="s">
        <v>101</v>
      </c>
      <c r="AG58" s="149">
        <v>0</v>
      </c>
      <c r="AH58" s="148" t="s">
        <v>101</v>
      </c>
      <c r="AI58" s="149">
        <v>0</v>
      </c>
      <c r="AJ58" s="148" t="s">
        <v>101</v>
      </c>
      <c r="AK58" s="149">
        <v>0</v>
      </c>
      <c r="AL58" s="148" t="s">
        <v>101</v>
      </c>
      <c r="AM58" s="149">
        <v>0</v>
      </c>
      <c r="AN58" s="148" t="s">
        <v>101</v>
      </c>
      <c r="AO58" s="149">
        <v>0</v>
      </c>
      <c r="AP58" s="148" t="s">
        <v>101</v>
      </c>
      <c r="AQ58" s="149">
        <v>0</v>
      </c>
      <c r="AR58" s="148" t="s">
        <v>101</v>
      </c>
      <c r="AS58" s="149">
        <v>0</v>
      </c>
      <c r="AT58" s="148" t="s">
        <v>101</v>
      </c>
      <c r="AU58" s="149">
        <v>0</v>
      </c>
      <c r="AV58" s="148" t="s">
        <v>101</v>
      </c>
      <c r="AW58" s="149">
        <v>0</v>
      </c>
      <c r="AX58" s="150">
        <f>'2'!BB54</f>
        <v>0</v>
      </c>
      <c r="AY58" s="149">
        <f>'2'!AN54</f>
        <v>0</v>
      </c>
      <c r="AZ58" s="148" t="s">
        <v>101</v>
      </c>
      <c r="BA58" s="149">
        <v>0</v>
      </c>
      <c r="BB58" s="148" t="s">
        <v>101</v>
      </c>
      <c r="BC58" s="149">
        <v>0</v>
      </c>
    </row>
    <row r="59" spans="1:55" s="139" customFormat="1" ht="15.75" customHeight="1" x14ac:dyDescent="0.25">
      <c r="A59" s="151" t="s">
        <v>155</v>
      </c>
      <c r="B59" s="163" t="s">
        <v>165</v>
      </c>
      <c r="C59" s="147" t="s">
        <v>166</v>
      </c>
      <c r="D59" s="148" t="s">
        <v>101</v>
      </c>
      <c r="E59" s="149">
        <v>0</v>
      </c>
      <c r="F59" s="148" t="s">
        <v>101</v>
      </c>
      <c r="G59" s="149">
        <v>0</v>
      </c>
      <c r="H59" s="148" t="s">
        <v>101</v>
      </c>
      <c r="I59" s="149">
        <v>0</v>
      </c>
      <c r="J59" s="148" t="s">
        <v>101</v>
      </c>
      <c r="K59" s="149">
        <v>0</v>
      </c>
      <c r="L59" s="148" t="s">
        <v>101</v>
      </c>
      <c r="M59" s="149">
        <v>0</v>
      </c>
      <c r="N59" s="148" t="s">
        <v>101</v>
      </c>
      <c r="O59" s="149">
        <v>0</v>
      </c>
      <c r="P59" s="148" t="s">
        <v>101</v>
      </c>
      <c r="Q59" s="149">
        <v>0</v>
      </c>
      <c r="R59" s="148" t="s">
        <v>101</v>
      </c>
      <c r="S59" s="149">
        <v>0</v>
      </c>
      <c r="T59" s="148" t="s">
        <v>101</v>
      </c>
      <c r="U59" s="149">
        <v>0</v>
      </c>
      <c r="V59" s="148" t="s">
        <v>101</v>
      </c>
      <c r="W59" s="149">
        <v>0</v>
      </c>
      <c r="X59" s="148" t="s">
        <v>101</v>
      </c>
      <c r="Y59" s="149">
        <v>0</v>
      </c>
      <c r="Z59" s="148" t="s">
        <v>101</v>
      </c>
      <c r="AA59" s="149">
        <v>0</v>
      </c>
      <c r="AB59" s="148" t="s">
        <v>101</v>
      </c>
      <c r="AC59" s="149">
        <v>0</v>
      </c>
      <c r="AD59" s="148" t="s">
        <v>101</v>
      </c>
      <c r="AE59" s="149">
        <v>0</v>
      </c>
      <c r="AF59" s="148" t="s">
        <v>101</v>
      </c>
      <c r="AG59" s="149">
        <v>0</v>
      </c>
      <c r="AH59" s="148" t="s">
        <v>101</v>
      </c>
      <c r="AI59" s="149">
        <v>0</v>
      </c>
      <c r="AJ59" s="148" t="s">
        <v>101</v>
      </c>
      <c r="AK59" s="149">
        <v>0</v>
      </c>
      <c r="AL59" s="148" t="s">
        <v>101</v>
      </c>
      <c r="AM59" s="149">
        <v>0</v>
      </c>
      <c r="AN59" s="148" t="s">
        <v>101</v>
      </c>
      <c r="AO59" s="149">
        <v>0</v>
      </c>
      <c r="AP59" s="148" t="s">
        <v>101</v>
      </c>
      <c r="AQ59" s="149">
        <v>0</v>
      </c>
      <c r="AR59" s="148" t="s">
        <v>101</v>
      </c>
      <c r="AS59" s="149">
        <v>0</v>
      </c>
      <c r="AT59" s="148" t="s">
        <v>101</v>
      </c>
      <c r="AU59" s="149">
        <v>0</v>
      </c>
      <c r="AV59" s="148" t="s">
        <v>101</v>
      </c>
      <c r="AW59" s="149">
        <v>0</v>
      </c>
      <c r="AX59" s="150">
        <f>'2'!BB55</f>
        <v>0</v>
      </c>
      <c r="AY59" s="149">
        <f>'2'!AN55</f>
        <v>0</v>
      </c>
      <c r="AZ59" s="148" t="s">
        <v>101</v>
      </c>
      <c r="BA59" s="149">
        <v>0</v>
      </c>
      <c r="BB59" s="148" t="s">
        <v>101</v>
      </c>
      <c r="BC59" s="149">
        <v>0</v>
      </c>
    </row>
    <row r="60" spans="1:55" s="139" customFormat="1" ht="15.75" customHeight="1" x14ac:dyDescent="0.25">
      <c r="A60" s="151" t="s">
        <v>155</v>
      </c>
      <c r="B60" s="163" t="s">
        <v>167</v>
      </c>
      <c r="C60" s="147" t="s">
        <v>168</v>
      </c>
      <c r="D60" s="148" t="s">
        <v>101</v>
      </c>
      <c r="E60" s="149">
        <v>0</v>
      </c>
      <c r="F60" s="148" t="s">
        <v>101</v>
      </c>
      <c r="G60" s="149">
        <v>0</v>
      </c>
      <c r="H60" s="148" t="s">
        <v>101</v>
      </c>
      <c r="I60" s="149">
        <v>0</v>
      </c>
      <c r="J60" s="148" t="s">
        <v>101</v>
      </c>
      <c r="K60" s="149">
        <v>0</v>
      </c>
      <c r="L60" s="148" t="s">
        <v>101</v>
      </c>
      <c r="M60" s="149">
        <v>0</v>
      </c>
      <c r="N60" s="148" t="s">
        <v>101</v>
      </c>
      <c r="O60" s="149">
        <v>0</v>
      </c>
      <c r="P60" s="148" t="s">
        <v>101</v>
      </c>
      <c r="Q60" s="149">
        <v>0</v>
      </c>
      <c r="R60" s="148" t="s">
        <v>101</v>
      </c>
      <c r="S60" s="149">
        <v>0</v>
      </c>
      <c r="T60" s="148" t="s">
        <v>101</v>
      </c>
      <c r="U60" s="149">
        <v>0</v>
      </c>
      <c r="V60" s="148" t="s">
        <v>101</v>
      </c>
      <c r="W60" s="149">
        <v>0</v>
      </c>
      <c r="X60" s="148" t="s">
        <v>101</v>
      </c>
      <c r="Y60" s="149">
        <v>0</v>
      </c>
      <c r="Z60" s="148" t="s">
        <v>101</v>
      </c>
      <c r="AA60" s="149">
        <v>0</v>
      </c>
      <c r="AB60" s="148" t="s">
        <v>101</v>
      </c>
      <c r="AC60" s="149">
        <v>0</v>
      </c>
      <c r="AD60" s="148" t="s">
        <v>101</v>
      </c>
      <c r="AE60" s="149">
        <v>0</v>
      </c>
      <c r="AF60" s="148" t="s">
        <v>101</v>
      </c>
      <c r="AG60" s="149">
        <v>0</v>
      </c>
      <c r="AH60" s="148" t="s">
        <v>101</v>
      </c>
      <c r="AI60" s="149">
        <v>0</v>
      </c>
      <c r="AJ60" s="148" t="s">
        <v>101</v>
      </c>
      <c r="AK60" s="149">
        <v>0</v>
      </c>
      <c r="AL60" s="148" t="s">
        <v>101</v>
      </c>
      <c r="AM60" s="149">
        <v>0</v>
      </c>
      <c r="AN60" s="148" t="s">
        <v>101</v>
      </c>
      <c r="AO60" s="149">
        <v>0</v>
      </c>
      <c r="AP60" s="148" t="s">
        <v>101</v>
      </c>
      <c r="AQ60" s="149">
        <v>0</v>
      </c>
      <c r="AR60" s="148" t="s">
        <v>101</v>
      </c>
      <c r="AS60" s="149">
        <v>0</v>
      </c>
      <c r="AT60" s="148" t="s">
        <v>101</v>
      </c>
      <c r="AU60" s="149">
        <v>0</v>
      </c>
      <c r="AV60" s="148" t="s">
        <v>101</v>
      </c>
      <c r="AW60" s="149">
        <v>0</v>
      </c>
      <c r="AX60" s="150">
        <f>'2'!BB56</f>
        <v>0</v>
      </c>
      <c r="AY60" s="149">
        <f>'2'!AN56</f>
        <v>0</v>
      </c>
      <c r="AZ60" s="148" t="s">
        <v>101</v>
      </c>
      <c r="BA60" s="149">
        <v>0</v>
      </c>
      <c r="BB60" s="148" t="s">
        <v>101</v>
      </c>
      <c r="BC60" s="149">
        <v>0</v>
      </c>
    </row>
    <row r="61" spans="1:55" s="139" customFormat="1" ht="15.75" customHeight="1" x14ac:dyDescent="0.25">
      <c r="A61" s="151" t="s">
        <v>155</v>
      </c>
      <c r="B61" s="164" t="s">
        <v>169</v>
      </c>
      <c r="C61" s="147" t="s">
        <v>170</v>
      </c>
      <c r="D61" s="148" t="s">
        <v>101</v>
      </c>
      <c r="E61" s="149">
        <v>0</v>
      </c>
      <c r="F61" s="148" t="s">
        <v>101</v>
      </c>
      <c r="G61" s="149">
        <v>0</v>
      </c>
      <c r="H61" s="148" t="s">
        <v>101</v>
      </c>
      <c r="I61" s="149">
        <v>0</v>
      </c>
      <c r="J61" s="148" t="s">
        <v>101</v>
      </c>
      <c r="K61" s="149">
        <v>0</v>
      </c>
      <c r="L61" s="148" t="s">
        <v>101</v>
      </c>
      <c r="M61" s="149">
        <v>0</v>
      </c>
      <c r="N61" s="148" t="s">
        <v>101</v>
      </c>
      <c r="O61" s="149">
        <v>0</v>
      </c>
      <c r="P61" s="148" t="s">
        <v>101</v>
      </c>
      <c r="Q61" s="149">
        <v>0</v>
      </c>
      <c r="R61" s="148" t="s">
        <v>101</v>
      </c>
      <c r="S61" s="149">
        <v>0</v>
      </c>
      <c r="T61" s="148" t="s">
        <v>101</v>
      </c>
      <c r="U61" s="149">
        <v>0</v>
      </c>
      <c r="V61" s="148" t="s">
        <v>101</v>
      </c>
      <c r="W61" s="149">
        <v>0</v>
      </c>
      <c r="X61" s="148" t="s">
        <v>101</v>
      </c>
      <c r="Y61" s="149">
        <v>0</v>
      </c>
      <c r="Z61" s="148" t="s">
        <v>101</v>
      </c>
      <c r="AA61" s="149">
        <v>0</v>
      </c>
      <c r="AB61" s="148" t="s">
        <v>101</v>
      </c>
      <c r="AC61" s="149">
        <v>0</v>
      </c>
      <c r="AD61" s="148" t="s">
        <v>101</v>
      </c>
      <c r="AE61" s="149">
        <v>0</v>
      </c>
      <c r="AF61" s="148" t="s">
        <v>101</v>
      </c>
      <c r="AG61" s="149">
        <v>0</v>
      </c>
      <c r="AH61" s="148" t="s">
        <v>101</v>
      </c>
      <c r="AI61" s="149">
        <v>0</v>
      </c>
      <c r="AJ61" s="148" t="s">
        <v>101</v>
      </c>
      <c r="AK61" s="149">
        <v>0</v>
      </c>
      <c r="AL61" s="148" t="s">
        <v>101</v>
      </c>
      <c r="AM61" s="149">
        <v>0</v>
      </c>
      <c r="AN61" s="148" t="s">
        <v>101</v>
      </c>
      <c r="AO61" s="149">
        <v>0</v>
      </c>
      <c r="AP61" s="148" t="s">
        <v>101</v>
      </c>
      <c r="AQ61" s="149">
        <v>0</v>
      </c>
      <c r="AR61" s="148" t="s">
        <v>101</v>
      </c>
      <c r="AS61" s="149">
        <v>0</v>
      </c>
      <c r="AT61" s="148" t="s">
        <v>101</v>
      </c>
      <c r="AU61" s="149">
        <v>0</v>
      </c>
      <c r="AV61" s="148" t="s">
        <v>101</v>
      </c>
      <c r="AW61" s="149">
        <v>0</v>
      </c>
      <c r="AX61" s="150">
        <f>'2'!BB57</f>
        <v>0</v>
      </c>
      <c r="AY61" s="149">
        <f>'2'!AN57</f>
        <v>0</v>
      </c>
      <c r="AZ61" s="148" t="s">
        <v>101</v>
      </c>
      <c r="BA61" s="149">
        <v>0</v>
      </c>
      <c r="BB61" s="148" t="s">
        <v>101</v>
      </c>
      <c r="BC61" s="149">
        <v>0</v>
      </c>
    </row>
    <row r="62" spans="1:55" s="139" customFormat="1" ht="15.75" customHeight="1" x14ac:dyDescent="0.25">
      <c r="A62" s="151" t="s">
        <v>155</v>
      </c>
      <c r="B62" s="164" t="s">
        <v>171</v>
      </c>
      <c r="C62" s="147" t="s">
        <v>172</v>
      </c>
      <c r="D62" s="148" t="s">
        <v>101</v>
      </c>
      <c r="E62" s="149">
        <v>0</v>
      </c>
      <c r="F62" s="148" t="s">
        <v>101</v>
      </c>
      <c r="G62" s="149">
        <v>0</v>
      </c>
      <c r="H62" s="148" t="s">
        <v>101</v>
      </c>
      <c r="I62" s="149">
        <v>0</v>
      </c>
      <c r="J62" s="148" t="s">
        <v>101</v>
      </c>
      <c r="K62" s="149">
        <v>0</v>
      </c>
      <c r="L62" s="148" t="s">
        <v>101</v>
      </c>
      <c r="M62" s="149">
        <v>0</v>
      </c>
      <c r="N62" s="148" t="s">
        <v>101</v>
      </c>
      <c r="O62" s="149">
        <v>0</v>
      </c>
      <c r="P62" s="148" t="s">
        <v>101</v>
      </c>
      <c r="Q62" s="149">
        <v>0</v>
      </c>
      <c r="R62" s="148" t="s">
        <v>101</v>
      </c>
      <c r="S62" s="149">
        <v>0</v>
      </c>
      <c r="T62" s="148" t="s">
        <v>101</v>
      </c>
      <c r="U62" s="149">
        <v>0</v>
      </c>
      <c r="V62" s="148" t="s">
        <v>101</v>
      </c>
      <c r="W62" s="149">
        <v>0</v>
      </c>
      <c r="X62" s="148" t="s">
        <v>101</v>
      </c>
      <c r="Y62" s="149">
        <v>0</v>
      </c>
      <c r="Z62" s="148" t="s">
        <v>101</v>
      </c>
      <c r="AA62" s="149">
        <v>0</v>
      </c>
      <c r="AB62" s="148" t="s">
        <v>101</v>
      </c>
      <c r="AC62" s="149">
        <v>0</v>
      </c>
      <c r="AD62" s="148" t="s">
        <v>101</v>
      </c>
      <c r="AE62" s="149">
        <v>0</v>
      </c>
      <c r="AF62" s="148" t="s">
        <v>101</v>
      </c>
      <c r="AG62" s="149">
        <v>0</v>
      </c>
      <c r="AH62" s="148" t="s">
        <v>101</v>
      </c>
      <c r="AI62" s="149">
        <v>0</v>
      </c>
      <c r="AJ62" s="148" t="s">
        <v>101</v>
      </c>
      <c r="AK62" s="149">
        <v>0</v>
      </c>
      <c r="AL62" s="148" t="s">
        <v>101</v>
      </c>
      <c r="AM62" s="149">
        <v>0</v>
      </c>
      <c r="AN62" s="148" t="s">
        <v>101</v>
      </c>
      <c r="AO62" s="149">
        <v>0</v>
      </c>
      <c r="AP62" s="148" t="s">
        <v>101</v>
      </c>
      <c r="AQ62" s="149">
        <v>0</v>
      </c>
      <c r="AR62" s="148" t="s">
        <v>101</v>
      </c>
      <c r="AS62" s="149">
        <v>0</v>
      </c>
      <c r="AT62" s="148" t="s">
        <v>101</v>
      </c>
      <c r="AU62" s="149">
        <v>0</v>
      </c>
      <c r="AV62" s="148" t="s">
        <v>101</v>
      </c>
      <c r="AW62" s="149">
        <v>0</v>
      </c>
      <c r="AX62" s="150">
        <f>'2'!BB58</f>
        <v>0</v>
      </c>
      <c r="AY62" s="149">
        <f>'2'!AN58</f>
        <v>0</v>
      </c>
      <c r="AZ62" s="148" t="s">
        <v>101</v>
      </c>
      <c r="BA62" s="149">
        <v>0</v>
      </c>
      <c r="BB62" s="148" t="s">
        <v>101</v>
      </c>
      <c r="BC62" s="149">
        <v>0</v>
      </c>
    </row>
    <row r="63" spans="1:55" s="139" customFormat="1" ht="15.75" customHeight="1" x14ac:dyDescent="0.25">
      <c r="A63" s="151" t="s">
        <v>155</v>
      </c>
      <c r="B63" s="165" t="s">
        <v>173</v>
      </c>
      <c r="C63" s="147" t="s">
        <v>174</v>
      </c>
      <c r="D63" s="148" t="s">
        <v>101</v>
      </c>
      <c r="E63" s="149">
        <v>0</v>
      </c>
      <c r="F63" s="148" t="s">
        <v>101</v>
      </c>
      <c r="G63" s="149">
        <v>0</v>
      </c>
      <c r="H63" s="148" t="s">
        <v>101</v>
      </c>
      <c r="I63" s="149">
        <v>0</v>
      </c>
      <c r="J63" s="148" t="s">
        <v>101</v>
      </c>
      <c r="K63" s="149">
        <v>0</v>
      </c>
      <c r="L63" s="148" t="s">
        <v>101</v>
      </c>
      <c r="M63" s="149">
        <v>0</v>
      </c>
      <c r="N63" s="148" t="s">
        <v>101</v>
      </c>
      <c r="O63" s="149">
        <v>0</v>
      </c>
      <c r="P63" s="148" t="s">
        <v>101</v>
      </c>
      <c r="Q63" s="149">
        <v>0</v>
      </c>
      <c r="R63" s="148" t="s">
        <v>101</v>
      </c>
      <c r="S63" s="149">
        <v>0</v>
      </c>
      <c r="T63" s="148" t="s">
        <v>101</v>
      </c>
      <c r="U63" s="149">
        <v>0</v>
      </c>
      <c r="V63" s="148" t="s">
        <v>101</v>
      </c>
      <c r="W63" s="149">
        <v>0.25</v>
      </c>
      <c r="X63" s="148" t="s">
        <v>101</v>
      </c>
      <c r="Y63" s="149">
        <v>0</v>
      </c>
      <c r="Z63" s="148" t="s">
        <v>101</v>
      </c>
      <c r="AA63" s="149">
        <v>0</v>
      </c>
      <c r="AB63" s="148" t="s">
        <v>101</v>
      </c>
      <c r="AC63" s="149">
        <v>0</v>
      </c>
      <c r="AD63" s="148" t="s">
        <v>101</v>
      </c>
      <c r="AE63" s="149">
        <v>0</v>
      </c>
      <c r="AF63" s="148" t="s">
        <v>101</v>
      </c>
      <c r="AG63" s="149">
        <v>0</v>
      </c>
      <c r="AH63" s="148" t="s">
        <v>101</v>
      </c>
      <c r="AI63" s="149">
        <v>0</v>
      </c>
      <c r="AJ63" s="148" t="s">
        <v>101</v>
      </c>
      <c r="AK63" s="149">
        <v>0</v>
      </c>
      <c r="AL63" s="148" t="s">
        <v>101</v>
      </c>
      <c r="AM63" s="149">
        <v>0</v>
      </c>
      <c r="AN63" s="148" t="s">
        <v>101</v>
      </c>
      <c r="AO63" s="149">
        <v>0</v>
      </c>
      <c r="AP63" s="148" t="s">
        <v>101</v>
      </c>
      <c r="AQ63" s="149">
        <v>0</v>
      </c>
      <c r="AR63" s="148" t="s">
        <v>101</v>
      </c>
      <c r="AS63" s="149">
        <v>0</v>
      </c>
      <c r="AT63" s="148" t="s">
        <v>101</v>
      </c>
      <c r="AU63" s="149">
        <v>0</v>
      </c>
      <c r="AV63" s="148" t="s">
        <v>101</v>
      </c>
      <c r="AW63" s="149">
        <v>0</v>
      </c>
      <c r="AX63" s="150">
        <f>'2'!BB59</f>
        <v>0.60199999999999998</v>
      </c>
      <c r="AY63" s="149">
        <f>'2'!AN59</f>
        <v>0.60199999999999998</v>
      </c>
      <c r="AZ63" s="148" t="s">
        <v>101</v>
      </c>
      <c r="BA63" s="149">
        <v>0</v>
      </c>
      <c r="BB63" s="148" t="s">
        <v>101</v>
      </c>
      <c r="BC63" s="149">
        <v>0</v>
      </c>
    </row>
    <row r="64" spans="1:55" s="139" customFormat="1" ht="17.25" customHeight="1" x14ac:dyDescent="0.25">
      <c r="A64" s="151" t="s">
        <v>155</v>
      </c>
      <c r="B64" s="164" t="s">
        <v>175</v>
      </c>
      <c r="C64" s="147" t="s">
        <v>176</v>
      </c>
      <c r="D64" s="148" t="s">
        <v>101</v>
      </c>
      <c r="E64" s="149">
        <v>0</v>
      </c>
      <c r="F64" s="148" t="s">
        <v>101</v>
      </c>
      <c r="G64" s="149">
        <v>0</v>
      </c>
      <c r="H64" s="148" t="s">
        <v>101</v>
      </c>
      <c r="I64" s="149">
        <v>0</v>
      </c>
      <c r="J64" s="148" t="s">
        <v>101</v>
      </c>
      <c r="K64" s="149">
        <v>0</v>
      </c>
      <c r="L64" s="148" t="s">
        <v>101</v>
      </c>
      <c r="M64" s="149">
        <v>0</v>
      </c>
      <c r="N64" s="148" t="s">
        <v>101</v>
      </c>
      <c r="O64" s="149">
        <v>0</v>
      </c>
      <c r="P64" s="148" t="s">
        <v>101</v>
      </c>
      <c r="Q64" s="149">
        <v>0</v>
      </c>
      <c r="R64" s="148" t="s">
        <v>101</v>
      </c>
      <c r="S64" s="149">
        <v>0</v>
      </c>
      <c r="T64" s="148" t="s">
        <v>101</v>
      </c>
      <c r="U64" s="149">
        <v>0</v>
      </c>
      <c r="V64" s="148" t="s">
        <v>101</v>
      </c>
      <c r="W64" s="149">
        <v>0</v>
      </c>
      <c r="X64" s="148" t="s">
        <v>101</v>
      </c>
      <c r="Y64" s="149">
        <v>0</v>
      </c>
      <c r="Z64" s="148" t="s">
        <v>101</v>
      </c>
      <c r="AA64" s="149">
        <v>0</v>
      </c>
      <c r="AB64" s="148" t="s">
        <v>101</v>
      </c>
      <c r="AC64" s="149">
        <v>0</v>
      </c>
      <c r="AD64" s="148" t="s">
        <v>101</v>
      </c>
      <c r="AE64" s="149">
        <v>0</v>
      </c>
      <c r="AF64" s="148" t="s">
        <v>101</v>
      </c>
      <c r="AG64" s="149">
        <v>0</v>
      </c>
      <c r="AH64" s="148" t="s">
        <v>101</v>
      </c>
      <c r="AI64" s="149">
        <v>0</v>
      </c>
      <c r="AJ64" s="148" t="s">
        <v>101</v>
      </c>
      <c r="AK64" s="149">
        <v>0</v>
      </c>
      <c r="AL64" s="148" t="s">
        <v>101</v>
      </c>
      <c r="AM64" s="149">
        <v>0</v>
      </c>
      <c r="AN64" s="148" t="s">
        <v>101</v>
      </c>
      <c r="AO64" s="149">
        <v>0</v>
      </c>
      <c r="AP64" s="148" t="s">
        <v>101</v>
      </c>
      <c r="AQ64" s="149">
        <v>0</v>
      </c>
      <c r="AR64" s="148" t="s">
        <v>101</v>
      </c>
      <c r="AS64" s="149">
        <v>0</v>
      </c>
      <c r="AT64" s="148" t="s">
        <v>101</v>
      </c>
      <c r="AU64" s="149">
        <v>0</v>
      </c>
      <c r="AV64" s="148" t="s">
        <v>101</v>
      </c>
      <c r="AW64" s="149">
        <v>0</v>
      </c>
      <c r="AX64" s="150">
        <f>'2'!BB60</f>
        <v>0</v>
      </c>
      <c r="AY64" s="149">
        <f>'2'!AN60</f>
        <v>0</v>
      </c>
      <c r="AZ64" s="148" t="s">
        <v>101</v>
      </c>
      <c r="BA64" s="149">
        <v>0</v>
      </c>
      <c r="BB64" s="148" t="s">
        <v>101</v>
      </c>
      <c r="BC64" s="149">
        <v>0</v>
      </c>
    </row>
    <row r="65" spans="1:55" s="139" customFormat="1" ht="15.75" customHeight="1" x14ac:dyDescent="0.25">
      <c r="A65" s="151" t="s">
        <v>155</v>
      </c>
      <c r="B65" s="166" t="s">
        <v>177</v>
      </c>
      <c r="C65" s="147" t="s">
        <v>178</v>
      </c>
      <c r="D65" s="148" t="s">
        <v>101</v>
      </c>
      <c r="E65" s="149">
        <v>0</v>
      </c>
      <c r="F65" s="148" t="s">
        <v>101</v>
      </c>
      <c r="G65" s="149">
        <v>0</v>
      </c>
      <c r="H65" s="148" t="s">
        <v>101</v>
      </c>
      <c r="I65" s="149">
        <v>0</v>
      </c>
      <c r="J65" s="148" t="s">
        <v>101</v>
      </c>
      <c r="K65" s="149">
        <v>0</v>
      </c>
      <c r="L65" s="148" t="s">
        <v>101</v>
      </c>
      <c r="M65" s="149">
        <v>0</v>
      </c>
      <c r="N65" s="148" t="s">
        <v>101</v>
      </c>
      <c r="O65" s="149">
        <v>0</v>
      </c>
      <c r="P65" s="148" t="s">
        <v>101</v>
      </c>
      <c r="Q65" s="149">
        <v>0</v>
      </c>
      <c r="R65" s="148" t="s">
        <v>101</v>
      </c>
      <c r="S65" s="149">
        <v>0</v>
      </c>
      <c r="T65" s="148" t="s">
        <v>101</v>
      </c>
      <c r="U65" s="149">
        <v>0</v>
      </c>
      <c r="V65" s="148" t="s">
        <v>101</v>
      </c>
      <c r="W65" s="149">
        <v>0</v>
      </c>
      <c r="X65" s="148" t="s">
        <v>101</v>
      </c>
      <c r="Y65" s="149">
        <v>0</v>
      </c>
      <c r="Z65" s="148" t="s">
        <v>101</v>
      </c>
      <c r="AA65" s="149">
        <v>0</v>
      </c>
      <c r="AB65" s="148" t="s">
        <v>101</v>
      </c>
      <c r="AC65" s="149">
        <v>0</v>
      </c>
      <c r="AD65" s="148" t="s">
        <v>101</v>
      </c>
      <c r="AE65" s="149">
        <v>0</v>
      </c>
      <c r="AF65" s="148" t="s">
        <v>101</v>
      </c>
      <c r="AG65" s="149">
        <v>0</v>
      </c>
      <c r="AH65" s="148" t="s">
        <v>101</v>
      </c>
      <c r="AI65" s="149">
        <v>0</v>
      </c>
      <c r="AJ65" s="148" t="s">
        <v>101</v>
      </c>
      <c r="AK65" s="149">
        <v>0</v>
      </c>
      <c r="AL65" s="148" t="s">
        <v>101</v>
      </c>
      <c r="AM65" s="149">
        <v>0</v>
      </c>
      <c r="AN65" s="148" t="s">
        <v>101</v>
      </c>
      <c r="AO65" s="149">
        <v>0</v>
      </c>
      <c r="AP65" s="148" t="s">
        <v>101</v>
      </c>
      <c r="AQ65" s="149">
        <v>0</v>
      </c>
      <c r="AR65" s="148" t="s">
        <v>101</v>
      </c>
      <c r="AS65" s="149">
        <v>0</v>
      </c>
      <c r="AT65" s="148" t="s">
        <v>101</v>
      </c>
      <c r="AU65" s="149">
        <v>0</v>
      </c>
      <c r="AV65" s="148" t="s">
        <v>101</v>
      </c>
      <c r="AW65" s="149">
        <v>0</v>
      </c>
      <c r="AX65" s="150">
        <f>'2'!BB61</f>
        <v>0</v>
      </c>
      <c r="AY65" s="149">
        <f>'2'!AN61</f>
        <v>0</v>
      </c>
      <c r="AZ65" s="148" t="s">
        <v>101</v>
      </c>
      <c r="BA65" s="149">
        <v>0</v>
      </c>
      <c r="BB65" s="148" t="s">
        <v>101</v>
      </c>
      <c r="BC65" s="149">
        <v>0</v>
      </c>
    </row>
    <row r="66" spans="1:55" s="139" customFormat="1" ht="15.75" customHeight="1" x14ac:dyDescent="0.25">
      <c r="A66" s="151" t="s">
        <v>155</v>
      </c>
      <c r="B66" s="167" t="s">
        <v>179</v>
      </c>
      <c r="C66" s="147" t="s">
        <v>180</v>
      </c>
      <c r="D66" s="148" t="s">
        <v>101</v>
      </c>
      <c r="E66" s="149">
        <v>0</v>
      </c>
      <c r="F66" s="148" t="s">
        <v>101</v>
      </c>
      <c r="G66" s="149">
        <v>0</v>
      </c>
      <c r="H66" s="148" t="s">
        <v>101</v>
      </c>
      <c r="I66" s="149">
        <v>0</v>
      </c>
      <c r="J66" s="148" t="s">
        <v>101</v>
      </c>
      <c r="K66" s="149">
        <v>0</v>
      </c>
      <c r="L66" s="148" t="s">
        <v>101</v>
      </c>
      <c r="M66" s="149">
        <v>0</v>
      </c>
      <c r="N66" s="148" t="s">
        <v>101</v>
      </c>
      <c r="O66" s="149">
        <v>0</v>
      </c>
      <c r="P66" s="148" t="s">
        <v>101</v>
      </c>
      <c r="Q66" s="149">
        <v>0</v>
      </c>
      <c r="R66" s="148" t="s">
        <v>101</v>
      </c>
      <c r="S66" s="149">
        <v>0</v>
      </c>
      <c r="T66" s="148" t="s">
        <v>101</v>
      </c>
      <c r="U66" s="149">
        <v>0</v>
      </c>
      <c r="V66" s="148" t="s">
        <v>101</v>
      </c>
      <c r="W66" s="149">
        <v>0</v>
      </c>
      <c r="X66" s="148" t="s">
        <v>101</v>
      </c>
      <c r="Y66" s="149">
        <v>0</v>
      </c>
      <c r="Z66" s="148" t="s">
        <v>101</v>
      </c>
      <c r="AA66" s="149">
        <v>0</v>
      </c>
      <c r="AB66" s="148" t="s">
        <v>101</v>
      </c>
      <c r="AC66" s="149">
        <v>0</v>
      </c>
      <c r="AD66" s="148" t="s">
        <v>101</v>
      </c>
      <c r="AE66" s="149">
        <v>0</v>
      </c>
      <c r="AF66" s="148" t="s">
        <v>101</v>
      </c>
      <c r="AG66" s="149">
        <v>0</v>
      </c>
      <c r="AH66" s="148" t="s">
        <v>101</v>
      </c>
      <c r="AI66" s="149">
        <v>0</v>
      </c>
      <c r="AJ66" s="148" t="s">
        <v>101</v>
      </c>
      <c r="AK66" s="149">
        <v>0</v>
      </c>
      <c r="AL66" s="148" t="s">
        <v>101</v>
      </c>
      <c r="AM66" s="149">
        <v>0</v>
      </c>
      <c r="AN66" s="148" t="s">
        <v>101</v>
      </c>
      <c r="AO66" s="149">
        <v>0</v>
      </c>
      <c r="AP66" s="148" t="s">
        <v>101</v>
      </c>
      <c r="AQ66" s="149">
        <v>0</v>
      </c>
      <c r="AR66" s="148" t="s">
        <v>101</v>
      </c>
      <c r="AS66" s="149">
        <v>0</v>
      </c>
      <c r="AT66" s="148" t="s">
        <v>101</v>
      </c>
      <c r="AU66" s="149">
        <v>0</v>
      </c>
      <c r="AV66" s="148" t="s">
        <v>101</v>
      </c>
      <c r="AW66" s="149">
        <v>0</v>
      </c>
      <c r="AX66" s="150">
        <f>'2'!BB62</f>
        <v>0</v>
      </c>
      <c r="AY66" s="149">
        <f>'2'!AN62</f>
        <v>0</v>
      </c>
      <c r="AZ66" s="148" t="s">
        <v>101</v>
      </c>
      <c r="BA66" s="149">
        <v>0</v>
      </c>
      <c r="BB66" s="148" t="s">
        <v>101</v>
      </c>
      <c r="BC66" s="149">
        <v>0</v>
      </c>
    </row>
    <row r="67" spans="1:55" s="139" customFormat="1" ht="15.75" customHeight="1" x14ac:dyDescent="0.25">
      <c r="A67" s="151" t="s">
        <v>155</v>
      </c>
      <c r="B67" s="167" t="s">
        <v>181</v>
      </c>
      <c r="C67" s="147" t="s">
        <v>182</v>
      </c>
      <c r="D67" s="148" t="s">
        <v>101</v>
      </c>
      <c r="E67" s="149">
        <v>0</v>
      </c>
      <c r="F67" s="148" t="s">
        <v>101</v>
      </c>
      <c r="G67" s="149">
        <v>0</v>
      </c>
      <c r="H67" s="148" t="s">
        <v>101</v>
      </c>
      <c r="I67" s="149">
        <v>0</v>
      </c>
      <c r="J67" s="148" t="s">
        <v>101</v>
      </c>
      <c r="K67" s="149">
        <v>0</v>
      </c>
      <c r="L67" s="148" t="s">
        <v>101</v>
      </c>
      <c r="M67" s="149">
        <v>0</v>
      </c>
      <c r="N67" s="148" t="s">
        <v>101</v>
      </c>
      <c r="O67" s="149">
        <v>0</v>
      </c>
      <c r="P67" s="148" t="s">
        <v>101</v>
      </c>
      <c r="Q67" s="149">
        <v>0</v>
      </c>
      <c r="R67" s="148" t="s">
        <v>101</v>
      </c>
      <c r="S67" s="149">
        <v>0</v>
      </c>
      <c r="T67" s="148" t="s">
        <v>101</v>
      </c>
      <c r="U67" s="149">
        <v>0</v>
      </c>
      <c r="V67" s="148" t="s">
        <v>101</v>
      </c>
      <c r="W67" s="149">
        <v>0</v>
      </c>
      <c r="X67" s="148" t="s">
        <v>101</v>
      </c>
      <c r="Y67" s="149">
        <v>0</v>
      </c>
      <c r="Z67" s="148" t="s">
        <v>101</v>
      </c>
      <c r="AA67" s="149">
        <v>0</v>
      </c>
      <c r="AB67" s="148" t="s">
        <v>101</v>
      </c>
      <c r="AC67" s="149">
        <v>0</v>
      </c>
      <c r="AD67" s="148" t="s">
        <v>101</v>
      </c>
      <c r="AE67" s="149">
        <v>0</v>
      </c>
      <c r="AF67" s="148" t="s">
        <v>101</v>
      </c>
      <c r="AG67" s="149">
        <v>0</v>
      </c>
      <c r="AH67" s="148" t="s">
        <v>101</v>
      </c>
      <c r="AI67" s="149">
        <v>0</v>
      </c>
      <c r="AJ67" s="148" t="s">
        <v>101</v>
      </c>
      <c r="AK67" s="149">
        <v>0</v>
      </c>
      <c r="AL67" s="148" t="s">
        <v>101</v>
      </c>
      <c r="AM67" s="149">
        <v>0</v>
      </c>
      <c r="AN67" s="148" t="s">
        <v>101</v>
      </c>
      <c r="AO67" s="149">
        <v>0</v>
      </c>
      <c r="AP67" s="148" t="s">
        <v>101</v>
      </c>
      <c r="AQ67" s="149">
        <v>0</v>
      </c>
      <c r="AR67" s="148" t="s">
        <v>101</v>
      </c>
      <c r="AS67" s="149">
        <v>0</v>
      </c>
      <c r="AT67" s="148" t="s">
        <v>101</v>
      </c>
      <c r="AU67" s="149">
        <v>0</v>
      </c>
      <c r="AV67" s="148" t="s">
        <v>101</v>
      </c>
      <c r="AW67" s="149">
        <v>0</v>
      </c>
      <c r="AX67" s="150">
        <f>'2'!BB63</f>
        <v>0</v>
      </c>
      <c r="AY67" s="149">
        <f>'2'!AN63</f>
        <v>0</v>
      </c>
      <c r="AZ67" s="148" t="s">
        <v>101</v>
      </c>
      <c r="BA67" s="149">
        <v>0</v>
      </c>
      <c r="BB67" s="148" t="s">
        <v>101</v>
      </c>
      <c r="BC67" s="149">
        <v>0</v>
      </c>
    </row>
    <row r="68" spans="1:55" s="139" customFormat="1" ht="15.75" customHeight="1" x14ac:dyDescent="0.25">
      <c r="A68" s="151" t="s">
        <v>155</v>
      </c>
      <c r="B68" s="166" t="s">
        <v>183</v>
      </c>
      <c r="C68" s="147" t="s">
        <v>184</v>
      </c>
      <c r="D68" s="148" t="s">
        <v>101</v>
      </c>
      <c r="E68" s="149">
        <v>0</v>
      </c>
      <c r="F68" s="148" t="s">
        <v>101</v>
      </c>
      <c r="G68" s="149">
        <v>0</v>
      </c>
      <c r="H68" s="148" t="s">
        <v>101</v>
      </c>
      <c r="I68" s="149">
        <v>0</v>
      </c>
      <c r="J68" s="148" t="s">
        <v>101</v>
      </c>
      <c r="K68" s="149">
        <v>0</v>
      </c>
      <c r="L68" s="148" t="s">
        <v>101</v>
      </c>
      <c r="M68" s="149">
        <v>0</v>
      </c>
      <c r="N68" s="148" t="s">
        <v>101</v>
      </c>
      <c r="O68" s="149">
        <v>0</v>
      </c>
      <c r="P68" s="148" t="s">
        <v>101</v>
      </c>
      <c r="Q68" s="149">
        <v>0</v>
      </c>
      <c r="R68" s="148" t="s">
        <v>101</v>
      </c>
      <c r="S68" s="149">
        <v>0</v>
      </c>
      <c r="T68" s="148" t="s">
        <v>101</v>
      </c>
      <c r="U68" s="149">
        <v>0</v>
      </c>
      <c r="V68" s="148" t="s">
        <v>101</v>
      </c>
      <c r="W68" s="149">
        <v>0</v>
      </c>
      <c r="X68" s="148" t="s">
        <v>101</v>
      </c>
      <c r="Y68" s="149">
        <v>0</v>
      </c>
      <c r="Z68" s="148" t="s">
        <v>101</v>
      </c>
      <c r="AA68" s="149">
        <v>0</v>
      </c>
      <c r="AB68" s="148" t="s">
        <v>101</v>
      </c>
      <c r="AC68" s="149">
        <v>0</v>
      </c>
      <c r="AD68" s="148" t="s">
        <v>101</v>
      </c>
      <c r="AE68" s="149">
        <v>0</v>
      </c>
      <c r="AF68" s="148" t="s">
        <v>101</v>
      </c>
      <c r="AG68" s="149">
        <v>0</v>
      </c>
      <c r="AH68" s="148" t="s">
        <v>101</v>
      </c>
      <c r="AI68" s="149">
        <v>0</v>
      </c>
      <c r="AJ68" s="148" t="s">
        <v>101</v>
      </c>
      <c r="AK68" s="149">
        <v>0</v>
      </c>
      <c r="AL68" s="148" t="s">
        <v>101</v>
      </c>
      <c r="AM68" s="149">
        <v>0</v>
      </c>
      <c r="AN68" s="148" t="s">
        <v>101</v>
      </c>
      <c r="AO68" s="149">
        <v>0</v>
      </c>
      <c r="AP68" s="148" t="s">
        <v>101</v>
      </c>
      <c r="AQ68" s="149">
        <v>0</v>
      </c>
      <c r="AR68" s="148" t="s">
        <v>101</v>
      </c>
      <c r="AS68" s="149">
        <v>0</v>
      </c>
      <c r="AT68" s="148" t="s">
        <v>101</v>
      </c>
      <c r="AU68" s="149">
        <v>0</v>
      </c>
      <c r="AV68" s="148" t="s">
        <v>101</v>
      </c>
      <c r="AW68" s="149">
        <v>0</v>
      </c>
      <c r="AX68" s="150">
        <f>'2'!BB64</f>
        <v>0</v>
      </c>
      <c r="AY68" s="149">
        <f>'2'!AN64</f>
        <v>0</v>
      </c>
      <c r="AZ68" s="148" t="s">
        <v>101</v>
      </c>
      <c r="BA68" s="149">
        <v>0</v>
      </c>
      <c r="BB68" s="148" t="s">
        <v>101</v>
      </c>
      <c r="BC68" s="149">
        <v>0</v>
      </c>
    </row>
    <row r="69" spans="1:55" s="139" customFormat="1" ht="17.25" customHeight="1" x14ac:dyDescent="0.25">
      <c r="A69" s="151" t="s">
        <v>155</v>
      </c>
      <c r="B69" s="167" t="s">
        <v>185</v>
      </c>
      <c r="C69" s="147" t="s">
        <v>186</v>
      </c>
      <c r="D69" s="148" t="s">
        <v>101</v>
      </c>
      <c r="E69" s="149">
        <v>0</v>
      </c>
      <c r="F69" s="148" t="s">
        <v>101</v>
      </c>
      <c r="G69" s="149">
        <v>0</v>
      </c>
      <c r="H69" s="148" t="s">
        <v>101</v>
      </c>
      <c r="I69" s="149">
        <v>0</v>
      </c>
      <c r="J69" s="148" t="s">
        <v>101</v>
      </c>
      <c r="K69" s="149">
        <v>0</v>
      </c>
      <c r="L69" s="148" t="s">
        <v>101</v>
      </c>
      <c r="M69" s="149">
        <v>0</v>
      </c>
      <c r="N69" s="148" t="s">
        <v>101</v>
      </c>
      <c r="O69" s="149">
        <v>0</v>
      </c>
      <c r="P69" s="148" t="s">
        <v>101</v>
      </c>
      <c r="Q69" s="149">
        <v>0</v>
      </c>
      <c r="R69" s="148" t="s">
        <v>101</v>
      </c>
      <c r="S69" s="149">
        <v>0</v>
      </c>
      <c r="T69" s="148" t="s">
        <v>101</v>
      </c>
      <c r="U69" s="149">
        <v>0</v>
      </c>
      <c r="V69" s="148" t="s">
        <v>101</v>
      </c>
      <c r="W69" s="149">
        <v>0</v>
      </c>
      <c r="X69" s="148" t="s">
        <v>101</v>
      </c>
      <c r="Y69" s="149">
        <v>0</v>
      </c>
      <c r="Z69" s="148" t="s">
        <v>101</v>
      </c>
      <c r="AA69" s="149">
        <v>0</v>
      </c>
      <c r="AB69" s="148" t="s">
        <v>101</v>
      </c>
      <c r="AC69" s="149">
        <v>0</v>
      </c>
      <c r="AD69" s="148" t="s">
        <v>101</v>
      </c>
      <c r="AE69" s="149">
        <v>0</v>
      </c>
      <c r="AF69" s="148" t="s">
        <v>101</v>
      </c>
      <c r="AG69" s="149">
        <v>0</v>
      </c>
      <c r="AH69" s="148" t="s">
        <v>101</v>
      </c>
      <c r="AI69" s="149">
        <v>0</v>
      </c>
      <c r="AJ69" s="148" t="s">
        <v>101</v>
      </c>
      <c r="AK69" s="149">
        <v>0</v>
      </c>
      <c r="AL69" s="148" t="s">
        <v>101</v>
      </c>
      <c r="AM69" s="149">
        <v>0</v>
      </c>
      <c r="AN69" s="148" t="s">
        <v>101</v>
      </c>
      <c r="AO69" s="149">
        <v>0</v>
      </c>
      <c r="AP69" s="148" t="s">
        <v>101</v>
      </c>
      <c r="AQ69" s="149">
        <v>0</v>
      </c>
      <c r="AR69" s="148" t="s">
        <v>101</v>
      </c>
      <c r="AS69" s="149">
        <v>0</v>
      </c>
      <c r="AT69" s="148" t="s">
        <v>101</v>
      </c>
      <c r="AU69" s="149">
        <v>0</v>
      </c>
      <c r="AV69" s="148" t="s">
        <v>101</v>
      </c>
      <c r="AW69" s="149">
        <v>0</v>
      </c>
      <c r="AX69" s="150">
        <f>'2'!BB65</f>
        <v>0</v>
      </c>
      <c r="AY69" s="149">
        <f>'2'!AN65</f>
        <v>0</v>
      </c>
      <c r="AZ69" s="148" t="s">
        <v>101</v>
      </c>
      <c r="BA69" s="149">
        <v>0</v>
      </c>
      <c r="BB69" s="148" t="s">
        <v>101</v>
      </c>
      <c r="BC69" s="149">
        <v>0</v>
      </c>
    </row>
    <row r="70" spans="1:55" s="139" customFormat="1" ht="15.75" customHeight="1" x14ac:dyDescent="0.25">
      <c r="A70" s="151" t="s">
        <v>155</v>
      </c>
      <c r="B70" s="164" t="s">
        <v>177</v>
      </c>
      <c r="C70" s="147" t="s">
        <v>187</v>
      </c>
      <c r="D70" s="148" t="s">
        <v>101</v>
      </c>
      <c r="E70" s="149">
        <v>0</v>
      </c>
      <c r="F70" s="148" t="s">
        <v>101</v>
      </c>
      <c r="G70" s="149">
        <v>0</v>
      </c>
      <c r="H70" s="148" t="s">
        <v>101</v>
      </c>
      <c r="I70" s="149">
        <v>0</v>
      </c>
      <c r="J70" s="148" t="s">
        <v>101</v>
      </c>
      <c r="K70" s="149">
        <v>0</v>
      </c>
      <c r="L70" s="148" t="s">
        <v>101</v>
      </c>
      <c r="M70" s="149">
        <v>0</v>
      </c>
      <c r="N70" s="148" t="s">
        <v>101</v>
      </c>
      <c r="O70" s="149">
        <v>0</v>
      </c>
      <c r="P70" s="148" t="s">
        <v>101</v>
      </c>
      <c r="Q70" s="149">
        <v>0</v>
      </c>
      <c r="R70" s="148" t="s">
        <v>101</v>
      </c>
      <c r="S70" s="149">
        <v>0</v>
      </c>
      <c r="T70" s="148" t="s">
        <v>101</v>
      </c>
      <c r="U70" s="149">
        <v>0</v>
      </c>
      <c r="V70" s="148" t="s">
        <v>101</v>
      </c>
      <c r="W70" s="149">
        <v>0</v>
      </c>
      <c r="X70" s="148" t="s">
        <v>101</v>
      </c>
      <c r="Y70" s="149">
        <v>0</v>
      </c>
      <c r="Z70" s="148" t="s">
        <v>101</v>
      </c>
      <c r="AA70" s="149">
        <v>0</v>
      </c>
      <c r="AB70" s="148" t="s">
        <v>101</v>
      </c>
      <c r="AC70" s="149">
        <v>0</v>
      </c>
      <c r="AD70" s="148" t="s">
        <v>101</v>
      </c>
      <c r="AE70" s="149">
        <v>0</v>
      </c>
      <c r="AF70" s="148" t="s">
        <v>101</v>
      </c>
      <c r="AG70" s="149">
        <v>0</v>
      </c>
      <c r="AH70" s="148" t="s">
        <v>101</v>
      </c>
      <c r="AI70" s="149">
        <v>0</v>
      </c>
      <c r="AJ70" s="148" t="s">
        <v>101</v>
      </c>
      <c r="AK70" s="149">
        <v>0</v>
      </c>
      <c r="AL70" s="148" t="s">
        <v>101</v>
      </c>
      <c r="AM70" s="149">
        <v>0</v>
      </c>
      <c r="AN70" s="148" t="s">
        <v>101</v>
      </c>
      <c r="AO70" s="149">
        <v>0</v>
      </c>
      <c r="AP70" s="148" t="s">
        <v>101</v>
      </c>
      <c r="AQ70" s="149">
        <v>0</v>
      </c>
      <c r="AR70" s="148" t="s">
        <v>101</v>
      </c>
      <c r="AS70" s="149">
        <v>0</v>
      </c>
      <c r="AT70" s="148" t="s">
        <v>101</v>
      </c>
      <c r="AU70" s="149">
        <v>0</v>
      </c>
      <c r="AV70" s="148" t="s">
        <v>101</v>
      </c>
      <c r="AW70" s="149">
        <v>0</v>
      </c>
      <c r="AX70" s="150">
        <f>'2'!BB66</f>
        <v>0</v>
      </c>
      <c r="AY70" s="149">
        <f>'2'!AN66</f>
        <v>0</v>
      </c>
      <c r="AZ70" s="148" t="s">
        <v>101</v>
      </c>
      <c r="BA70" s="149">
        <v>0</v>
      </c>
      <c r="BB70" s="148" t="s">
        <v>101</v>
      </c>
      <c r="BC70" s="149">
        <v>0</v>
      </c>
    </row>
    <row r="71" spans="1:55" s="139" customFormat="1" ht="31.5" customHeight="1" x14ac:dyDescent="0.25">
      <c r="A71" s="151" t="s">
        <v>188</v>
      </c>
      <c r="B71" s="152" t="s">
        <v>189</v>
      </c>
      <c r="C71" s="147" t="s">
        <v>101</v>
      </c>
      <c r="D71" s="148" t="s">
        <v>101</v>
      </c>
      <c r="E71" s="149">
        <v>0</v>
      </c>
      <c r="F71" s="148" t="s">
        <v>101</v>
      </c>
      <c r="G71" s="149">
        <v>0</v>
      </c>
      <c r="H71" s="148" t="s">
        <v>101</v>
      </c>
      <c r="I71" s="149">
        <v>0</v>
      </c>
      <c r="J71" s="148" t="s">
        <v>101</v>
      </c>
      <c r="K71" s="149">
        <v>0</v>
      </c>
      <c r="L71" s="148" t="s">
        <v>101</v>
      </c>
      <c r="M71" s="149">
        <v>0</v>
      </c>
      <c r="N71" s="148" t="s">
        <v>101</v>
      </c>
      <c r="O71" s="149">
        <v>0</v>
      </c>
      <c r="P71" s="148" t="s">
        <v>101</v>
      </c>
      <c r="Q71" s="149">
        <v>0</v>
      </c>
      <c r="R71" s="148" t="s">
        <v>101</v>
      </c>
      <c r="S71" s="149">
        <v>0</v>
      </c>
      <c r="T71" s="148" t="s">
        <v>101</v>
      </c>
      <c r="U71" s="149">
        <v>0</v>
      </c>
      <c r="V71" s="148" t="s">
        <v>101</v>
      </c>
      <c r="W71" s="149">
        <v>0</v>
      </c>
      <c r="X71" s="148" t="s">
        <v>101</v>
      </c>
      <c r="Y71" s="149">
        <v>0</v>
      </c>
      <c r="Z71" s="148" t="s">
        <v>101</v>
      </c>
      <c r="AA71" s="149">
        <v>0</v>
      </c>
      <c r="AB71" s="148" t="s">
        <v>101</v>
      </c>
      <c r="AC71" s="149">
        <v>0</v>
      </c>
      <c r="AD71" s="148" t="s">
        <v>101</v>
      </c>
      <c r="AE71" s="149">
        <v>0</v>
      </c>
      <c r="AF71" s="148" t="s">
        <v>101</v>
      </c>
      <c r="AG71" s="149">
        <v>0</v>
      </c>
      <c r="AH71" s="148" t="s">
        <v>101</v>
      </c>
      <c r="AI71" s="149">
        <v>0</v>
      </c>
      <c r="AJ71" s="148" t="s">
        <v>101</v>
      </c>
      <c r="AK71" s="149">
        <v>0</v>
      </c>
      <c r="AL71" s="148" t="s">
        <v>101</v>
      </c>
      <c r="AM71" s="149">
        <v>0</v>
      </c>
      <c r="AN71" s="148" t="s">
        <v>101</v>
      </c>
      <c r="AO71" s="149">
        <v>0</v>
      </c>
      <c r="AP71" s="148" t="s">
        <v>101</v>
      </c>
      <c r="AQ71" s="149">
        <v>0</v>
      </c>
      <c r="AR71" s="148" t="s">
        <v>101</v>
      </c>
      <c r="AS71" s="149">
        <v>0</v>
      </c>
      <c r="AT71" s="148" t="s">
        <v>101</v>
      </c>
      <c r="AU71" s="149">
        <v>0</v>
      </c>
      <c r="AV71" s="148" t="s">
        <v>101</v>
      </c>
      <c r="AW71" s="149">
        <v>0</v>
      </c>
      <c r="AX71" s="150">
        <f>'2'!BB67</f>
        <v>0</v>
      </c>
      <c r="AY71" s="149">
        <f>'2'!AN67</f>
        <v>0</v>
      </c>
      <c r="AZ71" s="148" t="s">
        <v>101</v>
      </c>
      <c r="BA71" s="149">
        <v>0</v>
      </c>
      <c r="BB71" s="148" t="s">
        <v>101</v>
      </c>
      <c r="BC71" s="149">
        <v>0</v>
      </c>
    </row>
    <row r="72" spans="1:55" s="139" customFormat="1" ht="33" customHeight="1" x14ac:dyDescent="0.25">
      <c r="A72" s="151" t="s">
        <v>190</v>
      </c>
      <c r="B72" s="152" t="s">
        <v>191</v>
      </c>
      <c r="C72" s="147" t="s">
        <v>101</v>
      </c>
      <c r="D72" s="148" t="s">
        <v>101</v>
      </c>
      <c r="E72" s="149">
        <v>0</v>
      </c>
      <c r="F72" s="148" t="s">
        <v>101</v>
      </c>
      <c r="G72" s="149">
        <f>G73</f>
        <v>0</v>
      </c>
      <c r="H72" s="148" t="s">
        <v>101</v>
      </c>
      <c r="I72" s="149">
        <v>0</v>
      </c>
      <c r="J72" s="148" t="s">
        <v>101</v>
      </c>
      <c r="K72" s="149">
        <v>0</v>
      </c>
      <c r="L72" s="148" t="s">
        <v>101</v>
      </c>
      <c r="M72" s="149">
        <v>0</v>
      </c>
      <c r="N72" s="148" t="s">
        <v>101</v>
      </c>
      <c r="O72" s="149">
        <v>0</v>
      </c>
      <c r="P72" s="148" t="s">
        <v>101</v>
      </c>
      <c r="Q72" s="149">
        <v>0</v>
      </c>
      <c r="R72" s="148" t="s">
        <v>101</v>
      </c>
      <c r="S72" s="149">
        <v>0</v>
      </c>
      <c r="T72" s="148" t="s">
        <v>101</v>
      </c>
      <c r="U72" s="149">
        <v>0</v>
      </c>
      <c r="V72" s="148" t="s">
        <v>101</v>
      </c>
      <c r="W72" s="149">
        <f>W73</f>
        <v>0</v>
      </c>
      <c r="X72" s="148" t="s">
        <v>101</v>
      </c>
      <c r="Y72" s="149">
        <f>Y73</f>
        <v>0</v>
      </c>
      <c r="Z72" s="148" t="s">
        <v>101</v>
      </c>
      <c r="AA72" s="149">
        <f>AA73</f>
        <v>0.55000000000000004</v>
      </c>
      <c r="AB72" s="148" t="s">
        <v>101</v>
      </c>
      <c r="AC72" s="149">
        <v>0</v>
      </c>
      <c r="AD72" s="148" t="s">
        <v>101</v>
      </c>
      <c r="AE72" s="149">
        <v>0</v>
      </c>
      <c r="AF72" s="148" t="s">
        <v>101</v>
      </c>
      <c r="AG72" s="149">
        <v>0</v>
      </c>
      <c r="AH72" s="148" t="s">
        <v>101</v>
      </c>
      <c r="AI72" s="149">
        <f>AI73</f>
        <v>0</v>
      </c>
      <c r="AJ72" s="148" t="s">
        <v>101</v>
      </c>
      <c r="AK72" s="149">
        <f>AK73</f>
        <v>0</v>
      </c>
      <c r="AL72" s="148" t="s">
        <v>101</v>
      </c>
      <c r="AM72" s="149">
        <f>AM73</f>
        <v>0</v>
      </c>
      <c r="AN72" s="148" t="s">
        <v>101</v>
      </c>
      <c r="AO72" s="149">
        <f>AO73</f>
        <v>0</v>
      </c>
      <c r="AP72" s="148" t="s">
        <v>101</v>
      </c>
      <c r="AQ72" s="149">
        <f>AQ73</f>
        <v>0</v>
      </c>
      <c r="AR72" s="148" t="s">
        <v>101</v>
      </c>
      <c r="AS72" s="149">
        <f>AS73</f>
        <v>0</v>
      </c>
      <c r="AT72" s="148" t="s">
        <v>101</v>
      </c>
      <c r="AU72" s="149">
        <f>AU73</f>
        <v>0</v>
      </c>
      <c r="AV72" s="148" t="s">
        <v>101</v>
      </c>
      <c r="AW72" s="149">
        <f>AW73</f>
        <v>0</v>
      </c>
      <c r="AX72" s="150">
        <f>'2'!BB68</f>
        <v>10.809415570600001</v>
      </c>
      <c r="AY72" s="149">
        <f>'2'!AN68</f>
        <v>0.69445557059999996</v>
      </c>
      <c r="AZ72" s="148" t="s">
        <v>101</v>
      </c>
      <c r="BA72" s="149">
        <f>BA73</f>
        <v>0</v>
      </c>
      <c r="BB72" s="148" t="s">
        <v>101</v>
      </c>
      <c r="BC72" s="149">
        <f>BC73</f>
        <v>0</v>
      </c>
    </row>
    <row r="73" spans="1:55" s="139" customFormat="1" ht="21" customHeight="1" x14ac:dyDescent="0.25">
      <c r="A73" s="151" t="s">
        <v>192</v>
      </c>
      <c r="B73" s="152" t="s">
        <v>193</v>
      </c>
      <c r="C73" s="147" t="s">
        <v>101</v>
      </c>
      <c r="D73" s="148" t="s">
        <v>101</v>
      </c>
      <c r="E73" s="149">
        <v>0</v>
      </c>
      <c r="F73" s="148" t="s">
        <v>101</v>
      </c>
      <c r="G73" s="149">
        <f>SUM(G74:G78)</f>
        <v>0</v>
      </c>
      <c r="H73" s="148" t="s">
        <v>101</v>
      </c>
      <c r="I73" s="149">
        <v>0</v>
      </c>
      <c r="J73" s="148" t="s">
        <v>101</v>
      </c>
      <c r="K73" s="149">
        <v>0</v>
      </c>
      <c r="L73" s="148" t="s">
        <v>101</v>
      </c>
      <c r="M73" s="149">
        <v>0</v>
      </c>
      <c r="N73" s="148" t="s">
        <v>101</v>
      </c>
      <c r="O73" s="149">
        <v>0</v>
      </c>
      <c r="P73" s="148" t="s">
        <v>101</v>
      </c>
      <c r="Q73" s="149">
        <v>0</v>
      </c>
      <c r="R73" s="148" t="s">
        <v>101</v>
      </c>
      <c r="S73" s="149">
        <v>0</v>
      </c>
      <c r="T73" s="148" t="s">
        <v>101</v>
      </c>
      <c r="U73" s="149">
        <v>0</v>
      </c>
      <c r="V73" s="148" t="s">
        <v>101</v>
      </c>
      <c r="W73" s="149">
        <f>SUM(W74:W78)</f>
        <v>0</v>
      </c>
      <c r="X73" s="148" t="s">
        <v>101</v>
      </c>
      <c r="Y73" s="149">
        <f>SUM(Y74:Y78)</f>
        <v>0</v>
      </c>
      <c r="Z73" s="148" t="s">
        <v>101</v>
      </c>
      <c r="AA73" s="149">
        <f>SUM(AA74:AA78)</f>
        <v>0.55000000000000004</v>
      </c>
      <c r="AB73" s="148" t="s">
        <v>101</v>
      </c>
      <c r="AC73" s="149">
        <v>0</v>
      </c>
      <c r="AD73" s="148" t="s">
        <v>101</v>
      </c>
      <c r="AE73" s="149">
        <v>0</v>
      </c>
      <c r="AF73" s="148" t="s">
        <v>101</v>
      </c>
      <c r="AG73" s="149">
        <v>0</v>
      </c>
      <c r="AH73" s="148" t="s">
        <v>101</v>
      </c>
      <c r="AI73" s="149">
        <f>SUM(AI74:AI78)</f>
        <v>0</v>
      </c>
      <c r="AJ73" s="148" t="s">
        <v>101</v>
      </c>
      <c r="AK73" s="149">
        <f>SUM(AK74:AK78)</f>
        <v>0</v>
      </c>
      <c r="AL73" s="148" t="s">
        <v>101</v>
      </c>
      <c r="AM73" s="149">
        <f>SUM(AM74:AM78)</f>
        <v>0</v>
      </c>
      <c r="AN73" s="148" t="s">
        <v>101</v>
      </c>
      <c r="AO73" s="149">
        <f>SUM(AO74:AO78)</f>
        <v>0</v>
      </c>
      <c r="AP73" s="148" t="s">
        <v>101</v>
      </c>
      <c r="AQ73" s="149">
        <f>SUM(AQ74:AQ78)</f>
        <v>0</v>
      </c>
      <c r="AR73" s="148" t="s">
        <v>101</v>
      </c>
      <c r="AS73" s="149">
        <f>SUM(AS74:AS78)</f>
        <v>0</v>
      </c>
      <c r="AT73" s="148" t="s">
        <v>101</v>
      </c>
      <c r="AU73" s="149">
        <f>SUM(AU74:AU78)</f>
        <v>0</v>
      </c>
      <c r="AV73" s="148" t="s">
        <v>101</v>
      </c>
      <c r="AW73" s="149">
        <f>SUM(AW74:AW78)</f>
        <v>0</v>
      </c>
      <c r="AX73" s="150">
        <f>'2'!BB69</f>
        <v>10.809415570599999</v>
      </c>
      <c r="AY73" s="149">
        <f>'2'!AN69</f>
        <v>0.69445557059999996</v>
      </c>
      <c r="AZ73" s="148" t="s">
        <v>101</v>
      </c>
      <c r="BA73" s="149">
        <f>SUM(BA74:BA78)</f>
        <v>0</v>
      </c>
      <c r="BB73" s="148" t="s">
        <v>101</v>
      </c>
      <c r="BC73" s="149">
        <f>SUM(BC74:BC78)</f>
        <v>0</v>
      </c>
    </row>
    <row r="74" spans="1:55" s="139" customFormat="1" ht="33" customHeight="1" x14ac:dyDescent="0.25">
      <c r="A74" s="151" t="s">
        <v>192</v>
      </c>
      <c r="B74" s="162" t="s">
        <v>194</v>
      </c>
      <c r="C74" s="147" t="s">
        <v>195</v>
      </c>
      <c r="D74" s="148" t="s">
        <v>101</v>
      </c>
      <c r="E74" s="149">
        <v>0</v>
      </c>
      <c r="F74" s="148" t="s">
        <v>101</v>
      </c>
      <c r="G74" s="149">
        <v>0</v>
      </c>
      <c r="H74" s="148" t="s">
        <v>101</v>
      </c>
      <c r="I74" s="149">
        <v>0</v>
      </c>
      <c r="J74" s="148" t="s">
        <v>101</v>
      </c>
      <c r="K74" s="149">
        <v>0</v>
      </c>
      <c r="L74" s="148" t="s">
        <v>101</v>
      </c>
      <c r="M74" s="149">
        <v>0</v>
      </c>
      <c r="N74" s="148" t="s">
        <v>101</v>
      </c>
      <c r="O74" s="149">
        <v>0</v>
      </c>
      <c r="P74" s="148" t="s">
        <v>101</v>
      </c>
      <c r="Q74" s="149">
        <v>0</v>
      </c>
      <c r="R74" s="148" t="s">
        <v>101</v>
      </c>
      <c r="S74" s="149">
        <v>0</v>
      </c>
      <c r="T74" s="148" t="s">
        <v>101</v>
      </c>
      <c r="U74" s="149">
        <v>0</v>
      </c>
      <c r="V74" s="148" t="s">
        <v>101</v>
      </c>
      <c r="W74" s="149">
        <v>0</v>
      </c>
      <c r="X74" s="148" t="s">
        <v>101</v>
      </c>
      <c r="Y74" s="149">
        <v>0</v>
      </c>
      <c r="Z74" s="148" t="s">
        <v>101</v>
      </c>
      <c r="AA74" s="149">
        <v>0</v>
      </c>
      <c r="AB74" s="148" t="s">
        <v>101</v>
      </c>
      <c r="AC74" s="149">
        <v>0</v>
      </c>
      <c r="AD74" s="148" t="s">
        <v>101</v>
      </c>
      <c r="AE74" s="149">
        <v>0</v>
      </c>
      <c r="AF74" s="148" t="s">
        <v>101</v>
      </c>
      <c r="AG74" s="149">
        <v>0</v>
      </c>
      <c r="AH74" s="148" t="s">
        <v>101</v>
      </c>
      <c r="AI74" s="149">
        <v>0</v>
      </c>
      <c r="AJ74" s="148" t="s">
        <v>101</v>
      </c>
      <c r="AK74" s="149">
        <v>0</v>
      </c>
      <c r="AL74" s="148" t="s">
        <v>101</v>
      </c>
      <c r="AM74" s="149">
        <v>0</v>
      </c>
      <c r="AN74" s="148" t="s">
        <v>101</v>
      </c>
      <c r="AO74" s="149">
        <v>0</v>
      </c>
      <c r="AP74" s="148" t="s">
        <v>101</v>
      </c>
      <c r="AQ74" s="149">
        <v>0</v>
      </c>
      <c r="AR74" s="148" t="s">
        <v>101</v>
      </c>
      <c r="AS74" s="149">
        <v>0</v>
      </c>
      <c r="AT74" s="148" t="s">
        <v>101</v>
      </c>
      <c r="AU74" s="149">
        <v>0</v>
      </c>
      <c r="AV74" s="148" t="s">
        <v>101</v>
      </c>
      <c r="AW74" s="149">
        <v>0</v>
      </c>
      <c r="AX74" s="150">
        <f>'2'!BB70</f>
        <v>3.1293599999999997</v>
      </c>
      <c r="AY74" s="149">
        <f>'2'!AN70</f>
        <v>0</v>
      </c>
      <c r="AZ74" s="148" t="s">
        <v>101</v>
      </c>
      <c r="BA74" s="149">
        <v>0</v>
      </c>
      <c r="BB74" s="148" t="s">
        <v>101</v>
      </c>
      <c r="BC74" s="149">
        <v>0</v>
      </c>
    </row>
    <row r="75" spans="1:55" s="139" customFormat="1" ht="35.25" customHeight="1" x14ac:dyDescent="0.25">
      <c r="A75" s="151" t="s">
        <v>192</v>
      </c>
      <c r="B75" s="168" t="s">
        <v>196</v>
      </c>
      <c r="C75" s="147" t="s">
        <v>197</v>
      </c>
      <c r="D75" s="148" t="s">
        <v>101</v>
      </c>
      <c r="E75" s="149">
        <v>0</v>
      </c>
      <c r="F75" s="148" t="s">
        <v>101</v>
      </c>
      <c r="G75" s="149">
        <v>0</v>
      </c>
      <c r="H75" s="148" t="s">
        <v>101</v>
      </c>
      <c r="I75" s="149">
        <v>0</v>
      </c>
      <c r="J75" s="148" t="s">
        <v>101</v>
      </c>
      <c r="K75" s="149">
        <v>0</v>
      </c>
      <c r="L75" s="148" t="s">
        <v>101</v>
      </c>
      <c r="M75" s="149">
        <v>0</v>
      </c>
      <c r="N75" s="148" t="s">
        <v>101</v>
      </c>
      <c r="O75" s="149">
        <v>0</v>
      </c>
      <c r="P75" s="148" t="s">
        <v>101</v>
      </c>
      <c r="Q75" s="149">
        <v>0</v>
      </c>
      <c r="R75" s="148" t="s">
        <v>101</v>
      </c>
      <c r="S75" s="149">
        <v>0</v>
      </c>
      <c r="T75" s="148" t="s">
        <v>101</v>
      </c>
      <c r="U75" s="149">
        <v>0</v>
      </c>
      <c r="V75" s="148" t="s">
        <v>101</v>
      </c>
      <c r="W75" s="149">
        <v>0</v>
      </c>
      <c r="X75" s="148" t="s">
        <v>101</v>
      </c>
      <c r="Y75" s="149">
        <v>0</v>
      </c>
      <c r="Z75" s="148" t="s">
        <v>101</v>
      </c>
      <c r="AA75" s="149">
        <v>0</v>
      </c>
      <c r="AB75" s="148" t="s">
        <v>101</v>
      </c>
      <c r="AC75" s="149">
        <v>0</v>
      </c>
      <c r="AD75" s="148" t="s">
        <v>101</v>
      </c>
      <c r="AE75" s="149">
        <v>0</v>
      </c>
      <c r="AF75" s="148" t="s">
        <v>101</v>
      </c>
      <c r="AG75" s="149">
        <v>0</v>
      </c>
      <c r="AH75" s="148" t="s">
        <v>101</v>
      </c>
      <c r="AI75" s="149">
        <v>0</v>
      </c>
      <c r="AJ75" s="148" t="s">
        <v>101</v>
      </c>
      <c r="AK75" s="149">
        <v>0</v>
      </c>
      <c r="AL75" s="148" t="s">
        <v>101</v>
      </c>
      <c r="AM75" s="149">
        <v>0</v>
      </c>
      <c r="AN75" s="148" t="s">
        <v>101</v>
      </c>
      <c r="AO75" s="149">
        <v>0</v>
      </c>
      <c r="AP75" s="148" t="s">
        <v>101</v>
      </c>
      <c r="AQ75" s="149">
        <v>0</v>
      </c>
      <c r="AR75" s="148" t="s">
        <v>101</v>
      </c>
      <c r="AS75" s="149">
        <v>0</v>
      </c>
      <c r="AT75" s="148" t="s">
        <v>101</v>
      </c>
      <c r="AU75" s="149">
        <v>0</v>
      </c>
      <c r="AV75" s="148" t="s">
        <v>101</v>
      </c>
      <c r="AW75" s="149">
        <v>0</v>
      </c>
      <c r="AX75" s="150">
        <f>'2'!BB71</f>
        <v>2.26206</v>
      </c>
      <c r="AY75" s="149">
        <f>'2'!AN71</f>
        <v>0</v>
      </c>
      <c r="AZ75" s="148" t="s">
        <v>101</v>
      </c>
      <c r="BA75" s="149">
        <v>0</v>
      </c>
      <c r="BB75" s="148" t="s">
        <v>101</v>
      </c>
      <c r="BC75" s="149">
        <v>0</v>
      </c>
    </row>
    <row r="76" spans="1:55" s="139" customFormat="1" ht="17.25" customHeight="1" x14ac:dyDescent="0.25">
      <c r="A76" s="151" t="s">
        <v>192</v>
      </c>
      <c r="B76" s="168" t="s">
        <v>198</v>
      </c>
      <c r="C76" s="147" t="s">
        <v>199</v>
      </c>
      <c r="D76" s="148" t="s">
        <v>101</v>
      </c>
      <c r="E76" s="149">
        <v>0</v>
      </c>
      <c r="F76" s="148" t="s">
        <v>101</v>
      </c>
      <c r="G76" s="149">
        <v>0</v>
      </c>
      <c r="H76" s="148" t="s">
        <v>101</v>
      </c>
      <c r="I76" s="149">
        <v>0</v>
      </c>
      <c r="J76" s="148" t="s">
        <v>101</v>
      </c>
      <c r="K76" s="149">
        <v>0</v>
      </c>
      <c r="L76" s="148" t="s">
        <v>101</v>
      </c>
      <c r="M76" s="149">
        <v>0</v>
      </c>
      <c r="N76" s="148" t="s">
        <v>101</v>
      </c>
      <c r="O76" s="149">
        <v>0</v>
      </c>
      <c r="P76" s="148" t="s">
        <v>101</v>
      </c>
      <c r="Q76" s="149">
        <v>0</v>
      </c>
      <c r="R76" s="148" t="s">
        <v>101</v>
      </c>
      <c r="S76" s="149">
        <v>0</v>
      </c>
      <c r="T76" s="148" t="s">
        <v>101</v>
      </c>
      <c r="U76" s="149">
        <v>0</v>
      </c>
      <c r="V76" s="148" t="s">
        <v>101</v>
      </c>
      <c r="W76" s="149">
        <v>0</v>
      </c>
      <c r="X76" s="148" t="s">
        <v>101</v>
      </c>
      <c r="Y76" s="149">
        <v>0</v>
      </c>
      <c r="Z76" s="148" t="s">
        <v>101</v>
      </c>
      <c r="AA76" s="149">
        <v>0</v>
      </c>
      <c r="AB76" s="148" t="s">
        <v>101</v>
      </c>
      <c r="AC76" s="149">
        <v>0</v>
      </c>
      <c r="AD76" s="148" t="s">
        <v>101</v>
      </c>
      <c r="AE76" s="149">
        <v>0</v>
      </c>
      <c r="AF76" s="148" t="s">
        <v>101</v>
      </c>
      <c r="AG76" s="149">
        <v>0</v>
      </c>
      <c r="AH76" s="148" t="s">
        <v>101</v>
      </c>
      <c r="AI76" s="149">
        <v>0</v>
      </c>
      <c r="AJ76" s="148" t="s">
        <v>101</v>
      </c>
      <c r="AK76" s="149">
        <v>0</v>
      </c>
      <c r="AL76" s="148" t="s">
        <v>101</v>
      </c>
      <c r="AM76" s="149">
        <v>0</v>
      </c>
      <c r="AN76" s="148" t="s">
        <v>101</v>
      </c>
      <c r="AO76" s="149">
        <v>0</v>
      </c>
      <c r="AP76" s="148" t="s">
        <v>101</v>
      </c>
      <c r="AQ76" s="149">
        <v>0</v>
      </c>
      <c r="AR76" s="148" t="s">
        <v>101</v>
      </c>
      <c r="AS76" s="149">
        <v>0</v>
      </c>
      <c r="AT76" s="148" t="s">
        <v>101</v>
      </c>
      <c r="AU76" s="149">
        <v>0</v>
      </c>
      <c r="AV76" s="148" t="s">
        <v>101</v>
      </c>
      <c r="AW76" s="149">
        <v>0</v>
      </c>
      <c r="AX76" s="150">
        <f>'2'!BB72</f>
        <v>9.6759999999999999E-2</v>
      </c>
      <c r="AY76" s="149">
        <f>'2'!AN72</f>
        <v>0</v>
      </c>
      <c r="AZ76" s="148" t="s">
        <v>101</v>
      </c>
      <c r="BA76" s="149">
        <v>0</v>
      </c>
      <c r="BB76" s="148" t="s">
        <v>101</v>
      </c>
      <c r="BC76" s="149">
        <v>0</v>
      </c>
    </row>
    <row r="77" spans="1:55" s="139" customFormat="1" ht="18.75" customHeight="1" x14ac:dyDescent="0.25">
      <c r="A77" s="151" t="s">
        <v>192</v>
      </c>
      <c r="B77" s="165" t="s">
        <v>200</v>
      </c>
      <c r="C77" s="147" t="s">
        <v>201</v>
      </c>
      <c r="D77" s="148" t="s">
        <v>101</v>
      </c>
      <c r="E77" s="149">
        <v>0.25</v>
      </c>
      <c r="F77" s="148" t="s">
        <v>101</v>
      </c>
      <c r="G77" s="149">
        <v>0</v>
      </c>
      <c r="H77" s="148" t="s">
        <v>101</v>
      </c>
      <c r="I77" s="149">
        <v>0</v>
      </c>
      <c r="J77" s="148" t="s">
        <v>101</v>
      </c>
      <c r="K77" s="149">
        <v>0.55000000000000004</v>
      </c>
      <c r="L77" s="148" t="s">
        <v>101</v>
      </c>
      <c r="M77" s="149">
        <v>0</v>
      </c>
      <c r="N77" s="148" t="s">
        <v>101</v>
      </c>
      <c r="O77" s="149">
        <v>0</v>
      </c>
      <c r="P77" s="148" t="s">
        <v>101</v>
      </c>
      <c r="Q77" s="149">
        <v>0</v>
      </c>
      <c r="R77" s="148" t="s">
        <v>101</v>
      </c>
      <c r="S77" s="149">
        <v>0</v>
      </c>
      <c r="T77" s="148" t="s">
        <v>101</v>
      </c>
      <c r="U77" s="149">
        <v>0</v>
      </c>
      <c r="V77" s="148" t="s">
        <v>101</v>
      </c>
      <c r="W77" s="149">
        <v>0</v>
      </c>
      <c r="X77" s="148" t="s">
        <v>101</v>
      </c>
      <c r="Y77" s="149">
        <v>0</v>
      </c>
      <c r="Z77" s="148" t="s">
        <v>101</v>
      </c>
      <c r="AA77" s="149">
        <v>0.55000000000000004</v>
      </c>
      <c r="AB77" s="148" t="s">
        <v>101</v>
      </c>
      <c r="AC77" s="149">
        <v>0</v>
      </c>
      <c r="AD77" s="148" t="s">
        <v>101</v>
      </c>
      <c r="AE77" s="149">
        <v>0</v>
      </c>
      <c r="AF77" s="148" t="s">
        <v>101</v>
      </c>
      <c r="AG77" s="149">
        <v>0</v>
      </c>
      <c r="AH77" s="148" t="s">
        <v>101</v>
      </c>
      <c r="AI77" s="149">
        <v>0</v>
      </c>
      <c r="AJ77" s="148" t="s">
        <v>101</v>
      </c>
      <c r="AK77" s="149">
        <v>0</v>
      </c>
      <c r="AL77" s="148" t="s">
        <v>101</v>
      </c>
      <c r="AM77" s="149">
        <v>0</v>
      </c>
      <c r="AN77" s="148" t="s">
        <v>101</v>
      </c>
      <c r="AO77" s="149">
        <v>0</v>
      </c>
      <c r="AP77" s="148" t="s">
        <v>101</v>
      </c>
      <c r="AQ77" s="149">
        <v>0</v>
      </c>
      <c r="AR77" s="148" t="s">
        <v>101</v>
      </c>
      <c r="AS77" s="149">
        <v>0</v>
      </c>
      <c r="AT77" s="148" t="s">
        <v>101</v>
      </c>
      <c r="AU77" s="149">
        <v>0</v>
      </c>
      <c r="AV77" s="148" t="s">
        <v>101</v>
      </c>
      <c r="AW77" s="149">
        <v>0</v>
      </c>
      <c r="AX77" s="150">
        <f>'2'!BB73</f>
        <v>0.69445557059999996</v>
      </c>
      <c r="AY77" s="149">
        <f>'2'!AN73</f>
        <v>0.69445557059999996</v>
      </c>
      <c r="AZ77" s="148" t="s">
        <v>101</v>
      </c>
      <c r="BA77" s="149">
        <v>0</v>
      </c>
      <c r="BB77" s="148" t="s">
        <v>101</v>
      </c>
      <c r="BC77" s="149">
        <v>0</v>
      </c>
    </row>
    <row r="78" spans="1:55" s="139" customFormat="1" ht="17.25" customHeight="1" x14ac:dyDescent="0.25">
      <c r="A78" s="151" t="s">
        <v>192</v>
      </c>
      <c r="B78" s="162" t="s">
        <v>202</v>
      </c>
      <c r="C78" s="147" t="s">
        <v>203</v>
      </c>
      <c r="D78" s="148" t="s">
        <v>101</v>
      </c>
      <c r="E78" s="149">
        <v>0</v>
      </c>
      <c r="F78" s="148" t="s">
        <v>101</v>
      </c>
      <c r="G78" s="149">
        <v>0</v>
      </c>
      <c r="H78" s="148" t="s">
        <v>101</v>
      </c>
      <c r="I78" s="149">
        <v>0</v>
      </c>
      <c r="J78" s="148" t="s">
        <v>101</v>
      </c>
      <c r="K78" s="149">
        <v>0</v>
      </c>
      <c r="L78" s="148" t="s">
        <v>101</v>
      </c>
      <c r="M78" s="149">
        <v>0</v>
      </c>
      <c r="N78" s="148" t="s">
        <v>101</v>
      </c>
      <c r="O78" s="149">
        <v>0</v>
      </c>
      <c r="P78" s="148" t="s">
        <v>101</v>
      </c>
      <c r="Q78" s="149">
        <v>0</v>
      </c>
      <c r="R78" s="148" t="s">
        <v>101</v>
      </c>
      <c r="S78" s="149">
        <v>0</v>
      </c>
      <c r="T78" s="148" t="s">
        <v>101</v>
      </c>
      <c r="U78" s="149">
        <v>0</v>
      </c>
      <c r="V78" s="148" t="s">
        <v>101</v>
      </c>
      <c r="W78" s="149">
        <v>0</v>
      </c>
      <c r="X78" s="148" t="s">
        <v>101</v>
      </c>
      <c r="Y78" s="149">
        <v>0</v>
      </c>
      <c r="Z78" s="148" t="s">
        <v>101</v>
      </c>
      <c r="AA78" s="149">
        <v>0</v>
      </c>
      <c r="AB78" s="148" t="s">
        <v>101</v>
      </c>
      <c r="AC78" s="149">
        <v>0</v>
      </c>
      <c r="AD78" s="148" t="s">
        <v>101</v>
      </c>
      <c r="AE78" s="149">
        <v>0</v>
      </c>
      <c r="AF78" s="148" t="s">
        <v>101</v>
      </c>
      <c r="AG78" s="149">
        <v>0</v>
      </c>
      <c r="AH78" s="148" t="s">
        <v>101</v>
      </c>
      <c r="AI78" s="149">
        <v>0</v>
      </c>
      <c r="AJ78" s="148" t="s">
        <v>101</v>
      </c>
      <c r="AK78" s="149">
        <v>0</v>
      </c>
      <c r="AL78" s="148" t="s">
        <v>101</v>
      </c>
      <c r="AM78" s="149">
        <v>0</v>
      </c>
      <c r="AN78" s="148" t="s">
        <v>101</v>
      </c>
      <c r="AO78" s="149">
        <v>0</v>
      </c>
      <c r="AP78" s="148" t="s">
        <v>101</v>
      </c>
      <c r="AQ78" s="149">
        <v>0</v>
      </c>
      <c r="AR78" s="148" t="s">
        <v>101</v>
      </c>
      <c r="AS78" s="149">
        <v>0</v>
      </c>
      <c r="AT78" s="148" t="s">
        <v>101</v>
      </c>
      <c r="AU78" s="149">
        <v>0</v>
      </c>
      <c r="AV78" s="148" t="s">
        <v>101</v>
      </c>
      <c r="AW78" s="149">
        <v>0</v>
      </c>
      <c r="AX78" s="150">
        <f>'2'!BB74</f>
        <v>4.6267800000000001</v>
      </c>
      <c r="AY78" s="149">
        <f>'2'!AN74</f>
        <v>0</v>
      </c>
      <c r="AZ78" s="148" t="s">
        <v>101</v>
      </c>
      <c r="BA78" s="149">
        <v>0</v>
      </c>
      <c r="BB78" s="148" t="s">
        <v>101</v>
      </c>
      <c r="BC78" s="149">
        <v>0</v>
      </c>
    </row>
    <row r="79" spans="1:55" s="139" customFormat="1" ht="19.5" customHeight="1" x14ac:dyDescent="0.25">
      <c r="A79" s="151" t="s">
        <v>204</v>
      </c>
      <c r="B79" s="152" t="s">
        <v>205</v>
      </c>
      <c r="C79" s="147" t="s">
        <v>101</v>
      </c>
      <c r="D79" s="148" t="s">
        <v>101</v>
      </c>
      <c r="E79" s="149">
        <v>0</v>
      </c>
      <c r="F79" s="148" t="s">
        <v>101</v>
      </c>
      <c r="G79" s="149">
        <v>0</v>
      </c>
      <c r="H79" s="148" t="s">
        <v>101</v>
      </c>
      <c r="I79" s="149">
        <v>0</v>
      </c>
      <c r="J79" s="148" t="s">
        <v>101</v>
      </c>
      <c r="K79" s="149">
        <v>0</v>
      </c>
      <c r="L79" s="148" t="s">
        <v>101</v>
      </c>
      <c r="M79" s="149">
        <v>0</v>
      </c>
      <c r="N79" s="148" t="s">
        <v>101</v>
      </c>
      <c r="O79" s="149">
        <v>0</v>
      </c>
      <c r="P79" s="148" t="s">
        <v>101</v>
      </c>
      <c r="Q79" s="149">
        <v>0</v>
      </c>
      <c r="R79" s="148" t="s">
        <v>101</v>
      </c>
      <c r="S79" s="149">
        <v>0</v>
      </c>
      <c r="T79" s="148" t="s">
        <v>101</v>
      </c>
      <c r="U79" s="149">
        <v>0</v>
      </c>
      <c r="V79" s="148" t="s">
        <v>101</v>
      </c>
      <c r="W79" s="149">
        <v>0</v>
      </c>
      <c r="X79" s="148" t="s">
        <v>101</v>
      </c>
      <c r="Y79" s="149">
        <v>0</v>
      </c>
      <c r="Z79" s="148" t="s">
        <v>101</v>
      </c>
      <c r="AA79" s="149">
        <v>0</v>
      </c>
      <c r="AB79" s="148" t="s">
        <v>101</v>
      </c>
      <c r="AC79" s="149">
        <v>0</v>
      </c>
      <c r="AD79" s="148" t="s">
        <v>101</v>
      </c>
      <c r="AE79" s="149">
        <v>0</v>
      </c>
      <c r="AF79" s="148" t="s">
        <v>101</v>
      </c>
      <c r="AG79" s="149">
        <v>0</v>
      </c>
      <c r="AH79" s="148" t="s">
        <v>101</v>
      </c>
      <c r="AI79" s="149">
        <v>0</v>
      </c>
      <c r="AJ79" s="148" t="s">
        <v>101</v>
      </c>
      <c r="AK79" s="149">
        <v>0</v>
      </c>
      <c r="AL79" s="148" t="s">
        <v>101</v>
      </c>
      <c r="AM79" s="149">
        <v>0</v>
      </c>
      <c r="AN79" s="148" t="s">
        <v>101</v>
      </c>
      <c r="AO79" s="149">
        <v>0</v>
      </c>
      <c r="AP79" s="148" t="s">
        <v>101</v>
      </c>
      <c r="AQ79" s="149">
        <v>0</v>
      </c>
      <c r="AR79" s="148" t="s">
        <v>101</v>
      </c>
      <c r="AS79" s="149">
        <v>0</v>
      </c>
      <c r="AT79" s="148" t="s">
        <v>101</v>
      </c>
      <c r="AU79" s="149">
        <v>0</v>
      </c>
      <c r="AV79" s="148" t="s">
        <v>101</v>
      </c>
      <c r="AW79" s="149">
        <v>0</v>
      </c>
      <c r="AX79" s="150">
        <f>'2'!BB75</f>
        <v>0</v>
      </c>
      <c r="AY79" s="149">
        <f>'2'!AN75</f>
        <v>0</v>
      </c>
      <c r="AZ79" s="148" t="s">
        <v>101</v>
      </c>
      <c r="BA79" s="149">
        <v>0</v>
      </c>
      <c r="BB79" s="148" t="s">
        <v>101</v>
      </c>
      <c r="BC79" s="149">
        <v>0</v>
      </c>
    </row>
    <row r="80" spans="1:55" s="139" customFormat="1" ht="17.25" customHeight="1" x14ac:dyDescent="0.25">
      <c r="A80" s="151" t="s">
        <v>206</v>
      </c>
      <c r="B80" s="152" t="s">
        <v>207</v>
      </c>
      <c r="C80" s="147" t="s">
        <v>101</v>
      </c>
      <c r="D80" s="148" t="s">
        <v>101</v>
      </c>
      <c r="E80" s="149">
        <v>0</v>
      </c>
      <c r="F80" s="148" t="s">
        <v>101</v>
      </c>
      <c r="G80" s="149">
        <f>G86</f>
        <v>0</v>
      </c>
      <c r="H80" s="148" t="s">
        <v>101</v>
      </c>
      <c r="I80" s="149">
        <v>0</v>
      </c>
      <c r="J80" s="148" t="s">
        <v>101</v>
      </c>
      <c r="K80" s="149">
        <v>0</v>
      </c>
      <c r="L80" s="148" t="s">
        <v>101</v>
      </c>
      <c r="M80" s="149">
        <v>0</v>
      </c>
      <c r="N80" s="148" t="s">
        <v>101</v>
      </c>
      <c r="O80" s="149">
        <v>0</v>
      </c>
      <c r="P80" s="148" t="s">
        <v>101</v>
      </c>
      <c r="Q80" s="149">
        <v>0</v>
      </c>
      <c r="R80" s="148" t="s">
        <v>101</v>
      </c>
      <c r="S80" s="149">
        <v>0</v>
      </c>
      <c r="T80" s="148" t="s">
        <v>101</v>
      </c>
      <c r="U80" s="149">
        <v>0</v>
      </c>
      <c r="V80" s="148" t="s">
        <v>101</v>
      </c>
      <c r="W80" s="149">
        <f>W86</f>
        <v>0</v>
      </c>
      <c r="X80" s="148" t="s">
        <v>101</v>
      </c>
      <c r="Y80" s="149">
        <f>Y86</f>
        <v>0</v>
      </c>
      <c r="Z80" s="148" t="s">
        <v>101</v>
      </c>
      <c r="AA80" s="149">
        <f>AA86</f>
        <v>0</v>
      </c>
      <c r="AB80" s="148" t="s">
        <v>101</v>
      </c>
      <c r="AC80" s="149">
        <v>0</v>
      </c>
      <c r="AD80" s="148" t="s">
        <v>101</v>
      </c>
      <c r="AE80" s="149">
        <v>0</v>
      </c>
      <c r="AF80" s="148" t="s">
        <v>101</v>
      </c>
      <c r="AG80" s="149">
        <v>0</v>
      </c>
      <c r="AH80" s="148" t="s">
        <v>101</v>
      </c>
      <c r="AI80" s="149">
        <f>AI86</f>
        <v>0</v>
      </c>
      <c r="AJ80" s="148" t="s">
        <v>101</v>
      </c>
      <c r="AK80" s="149">
        <f>AK86</f>
        <v>0</v>
      </c>
      <c r="AL80" s="148" t="s">
        <v>101</v>
      </c>
      <c r="AM80" s="149">
        <f>AM86</f>
        <v>0</v>
      </c>
      <c r="AN80" s="148" t="s">
        <v>101</v>
      </c>
      <c r="AO80" s="149">
        <f>AO86</f>
        <v>0</v>
      </c>
      <c r="AP80" s="148" t="s">
        <v>101</v>
      </c>
      <c r="AQ80" s="149">
        <f>AQ86</f>
        <v>0</v>
      </c>
      <c r="AR80" s="148" t="s">
        <v>101</v>
      </c>
      <c r="AS80" s="149">
        <f>AS86</f>
        <v>0</v>
      </c>
      <c r="AT80" s="148" t="s">
        <v>101</v>
      </c>
      <c r="AU80" s="149">
        <f>AU86</f>
        <v>0</v>
      </c>
      <c r="AV80" s="148" t="s">
        <v>101</v>
      </c>
      <c r="AW80" s="149">
        <f>AW86</f>
        <v>0</v>
      </c>
      <c r="AX80" s="150">
        <f>'2'!BB76</f>
        <v>3.1991796799999999</v>
      </c>
      <c r="AY80" s="149">
        <f>'2'!AN76</f>
        <v>0</v>
      </c>
      <c r="AZ80" s="148" t="s">
        <v>101</v>
      </c>
      <c r="BA80" s="149">
        <f>BA86</f>
        <v>0</v>
      </c>
      <c r="BB80" s="148" t="s">
        <v>101</v>
      </c>
      <c r="BC80" s="149">
        <f>BC86</f>
        <v>0</v>
      </c>
    </row>
    <row r="81" spans="1:55" s="139" customFormat="1" ht="17.25" customHeight="1" x14ac:dyDescent="0.25">
      <c r="A81" s="151" t="s">
        <v>208</v>
      </c>
      <c r="B81" s="152" t="s">
        <v>209</v>
      </c>
      <c r="C81" s="147" t="s">
        <v>101</v>
      </c>
      <c r="D81" s="148" t="s">
        <v>101</v>
      </c>
      <c r="E81" s="149">
        <v>0</v>
      </c>
      <c r="F81" s="148" t="s">
        <v>101</v>
      </c>
      <c r="G81" s="149">
        <v>0</v>
      </c>
      <c r="H81" s="148" t="s">
        <v>101</v>
      </c>
      <c r="I81" s="149">
        <v>0</v>
      </c>
      <c r="J81" s="148" t="s">
        <v>101</v>
      </c>
      <c r="K81" s="149">
        <v>0</v>
      </c>
      <c r="L81" s="148" t="s">
        <v>101</v>
      </c>
      <c r="M81" s="149">
        <v>0</v>
      </c>
      <c r="N81" s="148" t="s">
        <v>101</v>
      </c>
      <c r="O81" s="149">
        <v>0</v>
      </c>
      <c r="P81" s="148" t="s">
        <v>101</v>
      </c>
      <c r="Q81" s="149">
        <v>0</v>
      </c>
      <c r="R81" s="148" t="s">
        <v>101</v>
      </c>
      <c r="S81" s="149">
        <v>0</v>
      </c>
      <c r="T81" s="148" t="s">
        <v>101</v>
      </c>
      <c r="U81" s="149">
        <v>0</v>
      </c>
      <c r="V81" s="148" t="s">
        <v>101</v>
      </c>
      <c r="W81" s="149">
        <v>0</v>
      </c>
      <c r="X81" s="148" t="s">
        <v>101</v>
      </c>
      <c r="Y81" s="149">
        <v>0</v>
      </c>
      <c r="Z81" s="148" t="s">
        <v>101</v>
      </c>
      <c r="AA81" s="149">
        <v>0</v>
      </c>
      <c r="AB81" s="148" t="s">
        <v>101</v>
      </c>
      <c r="AC81" s="149">
        <v>0</v>
      </c>
      <c r="AD81" s="148" t="s">
        <v>101</v>
      </c>
      <c r="AE81" s="149">
        <v>0</v>
      </c>
      <c r="AF81" s="148" t="s">
        <v>101</v>
      </c>
      <c r="AG81" s="149">
        <v>0</v>
      </c>
      <c r="AH81" s="148" t="s">
        <v>101</v>
      </c>
      <c r="AI81" s="149">
        <v>0</v>
      </c>
      <c r="AJ81" s="148" t="s">
        <v>101</v>
      </c>
      <c r="AK81" s="149">
        <v>0</v>
      </c>
      <c r="AL81" s="148" t="s">
        <v>101</v>
      </c>
      <c r="AM81" s="149">
        <v>0</v>
      </c>
      <c r="AN81" s="148" t="s">
        <v>101</v>
      </c>
      <c r="AO81" s="149">
        <v>0</v>
      </c>
      <c r="AP81" s="148" t="s">
        <v>101</v>
      </c>
      <c r="AQ81" s="149">
        <v>0</v>
      </c>
      <c r="AR81" s="148" t="s">
        <v>101</v>
      </c>
      <c r="AS81" s="149">
        <v>0</v>
      </c>
      <c r="AT81" s="148" t="s">
        <v>101</v>
      </c>
      <c r="AU81" s="149">
        <v>0</v>
      </c>
      <c r="AV81" s="148" t="s">
        <v>101</v>
      </c>
      <c r="AW81" s="149">
        <v>0</v>
      </c>
      <c r="AX81" s="150">
        <f>'2'!BB77</f>
        <v>0</v>
      </c>
      <c r="AY81" s="149">
        <f>'2'!AN77</f>
        <v>0</v>
      </c>
      <c r="AZ81" s="148" t="s">
        <v>101</v>
      </c>
      <c r="BA81" s="149">
        <v>0</v>
      </c>
      <c r="BB81" s="148" t="s">
        <v>101</v>
      </c>
      <c r="BC81" s="149">
        <v>0</v>
      </c>
    </row>
    <row r="82" spans="1:55" s="139" customFormat="1" ht="18" customHeight="1" x14ac:dyDescent="0.25">
      <c r="A82" s="151" t="s">
        <v>210</v>
      </c>
      <c r="B82" s="152" t="s">
        <v>211</v>
      </c>
      <c r="C82" s="147" t="s">
        <v>101</v>
      </c>
      <c r="D82" s="148" t="s">
        <v>101</v>
      </c>
      <c r="E82" s="149">
        <v>0</v>
      </c>
      <c r="F82" s="148" t="s">
        <v>101</v>
      </c>
      <c r="G82" s="149">
        <v>0</v>
      </c>
      <c r="H82" s="148" t="s">
        <v>101</v>
      </c>
      <c r="I82" s="149">
        <v>0</v>
      </c>
      <c r="J82" s="148" t="s">
        <v>101</v>
      </c>
      <c r="K82" s="149">
        <v>0</v>
      </c>
      <c r="L82" s="148" t="s">
        <v>101</v>
      </c>
      <c r="M82" s="149">
        <v>0</v>
      </c>
      <c r="N82" s="148" t="s">
        <v>101</v>
      </c>
      <c r="O82" s="149">
        <v>0</v>
      </c>
      <c r="P82" s="148" t="s">
        <v>101</v>
      </c>
      <c r="Q82" s="149">
        <v>0</v>
      </c>
      <c r="R82" s="148" t="s">
        <v>101</v>
      </c>
      <c r="S82" s="149">
        <v>0</v>
      </c>
      <c r="T82" s="148" t="s">
        <v>101</v>
      </c>
      <c r="U82" s="149">
        <v>0</v>
      </c>
      <c r="V82" s="148" t="s">
        <v>101</v>
      </c>
      <c r="W82" s="149">
        <v>0</v>
      </c>
      <c r="X82" s="148" t="s">
        <v>101</v>
      </c>
      <c r="Y82" s="149">
        <v>0</v>
      </c>
      <c r="Z82" s="148" t="s">
        <v>101</v>
      </c>
      <c r="AA82" s="149">
        <v>0</v>
      </c>
      <c r="AB82" s="148" t="s">
        <v>101</v>
      </c>
      <c r="AC82" s="149">
        <v>0</v>
      </c>
      <c r="AD82" s="148" t="s">
        <v>101</v>
      </c>
      <c r="AE82" s="149">
        <v>0</v>
      </c>
      <c r="AF82" s="148" t="s">
        <v>101</v>
      </c>
      <c r="AG82" s="149">
        <v>0</v>
      </c>
      <c r="AH82" s="148" t="s">
        <v>101</v>
      </c>
      <c r="AI82" s="149">
        <v>0</v>
      </c>
      <c r="AJ82" s="148" t="s">
        <v>101</v>
      </c>
      <c r="AK82" s="149">
        <v>0</v>
      </c>
      <c r="AL82" s="148" t="s">
        <v>101</v>
      </c>
      <c r="AM82" s="149">
        <v>0</v>
      </c>
      <c r="AN82" s="148" t="s">
        <v>101</v>
      </c>
      <c r="AO82" s="149">
        <v>0</v>
      </c>
      <c r="AP82" s="148" t="s">
        <v>101</v>
      </c>
      <c r="AQ82" s="149">
        <v>0</v>
      </c>
      <c r="AR82" s="148" t="s">
        <v>101</v>
      </c>
      <c r="AS82" s="149">
        <v>0</v>
      </c>
      <c r="AT82" s="148" t="s">
        <v>101</v>
      </c>
      <c r="AU82" s="149">
        <v>0</v>
      </c>
      <c r="AV82" s="148" t="s">
        <v>101</v>
      </c>
      <c r="AW82" s="149">
        <v>0</v>
      </c>
      <c r="AX82" s="150">
        <f>'2'!BB78</f>
        <v>0</v>
      </c>
      <c r="AY82" s="149">
        <f>'2'!AN78</f>
        <v>0</v>
      </c>
      <c r="AZ82" s="148" t="s">
        <v>101</v>
      </c>
      <c r="BA82" s="149">
        <v>0</v>
      </c>
      <c r="BB82" s="148" t="s">
        <v>101</v>
      </c>
      <c r="BC82" s="149">
        <v>0</v>
      </c>
    </row>
    <row r="83" spans="1:55" s="139" customFormat="1" ht="18" customHeight="1" x14ac:dyDescent="0.25">
      <c r="A83" s="151" t="s">
        <v>212</v>
      </c>
      <c r="B83" s="152" t="s">
        <v>213</v>
      </c>
      <c r="C83" s="147" t="s">
        <v>101</v>
      </c>
      <c r="D83" s="148" t="s">
        <v>101</v>
      </c>
      <c r="E83" s="149">
        <v>0</v>
      </c>
      <c r="F83" s="148" t="s">
        <v>101</v>
      </c>
      <c r="G83" s="149">
        <v>0</v>
      </c>
      <c r="H83" s="148" t="s">
        <v>101</v>
      </c>
      <c r="I83" s="149">
        <v>0</v>
      </c>
      <c r="J83" s="148" t="s">
        <v>101</v>
      </c>
      <c r="K83" s="149">
        <v>0</v>
      </c>
      <c r="L83" s="148" t="s">
        <v>101</v>
      </c>
      <c r="M83" s="149">
        <v>0</v>
      </c>
      <c r="N83" s="148" t="s">
        <v>101</v>
      </c>
      <c r="O83" s="149">
        <v>0</v>
      </c>
      <c r="P83" s="148" t="s">
        <v>101</v>
      </c>
      <c r="Q83" s="149">
        <v>0</v>
      </c>
      <c r="R83" s="148" t="s">
        <v>101</v>
      </c>
      <c r="S83" s="149">
        <v>0</v>
      </c>
      <c r="T83" s="148" t="s">
        <v>101</v>
      </c>
      <c r="U83" s="149">
        <v>0</v>
      </c>
      <c r="V83" s="148" t="s">
        <v>101</v>
      </c>
      <c r="W83" s="149">
        <v>0</v>
      </c>
      <c r="X83" s="148" t="s">
        <v>101</v>
      </c>
      <c r="Y83" s="149">
        <v>0</v>
      </c>
      <c r="Z83" s="148" t="s">
        <v>101</v>
      </c>
      <c r="AA83" s="149">
        <v>0</v>
      </c>
      <c r="AB83" s="148" t="s">
        <v>101</v>
      </c>
      <c r="AC83" s="149">
        <v>0</v>
      </c>
      <c r="AD83" s="148" t="s">
        <v>101</v>
      </c>
      <c r="AE83" s="149">
        <v>0</v>
      </c>
      <c r="AF83" s="148" t="s">
        <v>101</v>
      </c>
      <c r="AG83" s="149">
        <v>0</v>
      </c>
      <c r="AH83" s="148" t="s">
        <v>101</v>
      </c>
      <c r="AI83" s="149">
        <v>0</v>
      </c>
      <c r="AJ83" s="148" t="s">
        <v>101</v>
      </c>
      <c r="AK83" s="149">
        <v>0</v>
      </c>
      <c r="AL83" s="148" t="s">
        <v>101</v>
      </c>
      <c r="AM83" s="149">
        <v>0</v>
      </c>
      <c r="AN83" s="148" t="s">
        <v>101</v>
      </c>
      <c r="AO83" s="149">
        <v>0</v>
      </c>
      <c r="AP83" s="148" t="s">
        <v>101</v>
      </c>
      <c r="AQ83" s="149">
        <v>0</v>
      </c>
      <c r="AR83" s="148" t="s">
        <v>101</v>
      </c>
      <c r="AS83" s="149">
        <v>0</v>
      </c>
      <c r="AT83" s="148" t="s">
        <v>101</v>
      </c>
      <c r="AU83" s="149">
        <v>0</v>
      </c>
      <c r="AV83" s="148" t="s">
        <v>101</v>
      </c>
      <c r="AW83" s="149">
        <v>0</v>
      </c>
      <c r="AX83" s="150">
        <f>'2'!BB79</f>
        <v>0</v>
      </c>
      <c r="AY83" s="149">
        <f>'2'!AN79</f>
        <v>0</v>
      </c>
      <c r="AZ83" s="148" t="s">
        <v>101</v>
      </c>
      <c r="BA83" s="149">
        <v>0</v>
      </c>
      <c r="BB83" s="148" t="s">
        <v>101</v>
      </c>
      <c r="BC83" s="149">
        <v>0</v>
      </c>
    </row>
    <row r="84" spans="1:55" s="139" customFormat="1" ht="17.25" customHeight="1" x14ac:dyDescent="0.25">
      <c r="A84" s="151" t="s">
        <v>214</v>
      </c>
      <c r="B84" s="152" t="s">
        <v>215</v>
      </c>
      <c r="C84" s="147" t="s">
        <v>101</v>
      </c>
      <c r="D84" s="148" t="s">
        <v>101</v>
      </c>
      <c r="E84" s="149">
        <v>0</v>
      </c>
      <c r="F84" s="148" t="s">
        <v>101</v>
      </c>
      <c r="G84" s="149">
        <v>0</v>
      </c>
      <c r="H84" s="148" t="s">
        <v>101</v>
      </c>
      <c r="I84" s="149">
        <v>0</v>
      </c>
      <c r="J84" s="148" t="s">
        <v>101</v>
      </c>
      <c r="K84" s="149">
        <v>0</v>
      </c>
      <c r="L84" s="148" t="s">
        <v>101</v>
      </c>
      <c r="M84" s="149">
        <v>0</v>
      </c>
      <c r="N84" s="148" t="s">
        <v>101</v>
      </c>
      <c r="O84" s="149">
        <v>0</v>
      </c>
      <c r="P84" s="148" t="s">
        <v>101</v>
      </c>
      <c r="Q84" s="149">
        <v>0</v>
      </c>
      <c r="R84" s="148" t="s">
        <v>101</v>
      </c>
      <c r="S84" s="149">
        <v>0</v>
      </c>
      <c r="T84" s="148" t="s">
        <v>101</v>
      </c>
      <c r="U84" s="149">
        <v>0</v>
      </c>
      <c r="V84" s="148" t="s">
        <v>101</v>
      </c>
      <c r="W84" s="149">
        <v>0</v>
      </c>
      <c r="X84" s="148" t="s">
        <v>101</v>
      </c>
      <c r="Y84" s="149">
        <v>0</v>
      </c>
      <c r="Z84" s="148" t="s">
        <v>101</v>
      </c>
      <c r="AA84" s="149">
        <v>0</v>
      </c>
      <c r="AB84" s="148" t="s">
        <v>101</v>
      </c>
      <c r="AC84" s="149">
        <v>0</v>
      </c>
      <c r="AD84" s="148" t="s">
        <v>101</v>
      </c>
      <c r="AE84" s="149">
        <v>0</v>
      </c>
      <c r="AF84" s="148" t="s">
        <v>101</v>
      </c>
      <c r="AG84" s="149">
        <v>0</v>
      </c>
      <c r="AH84" s="148" t="s">
        <v>101</v>
      </c>
      <c r="AI84" s="149">
        <v>0</v>
      </c>
      <c r="AJ84" s="148" t="s">
        <v>101</v>
      </c>
      <c r="AK84" s="149">
        <v>0</v>
      </c>
      <c r="AL84" s="148" t="s">
        <v>101</v>
      </c>
      <c r="AM84" s="149">
        <v>0</v>
      </c>
      <c r="AN84" s="148" t="s">
        <v>101</v>
      </c>
      <c r="AO84" s="149">
        <v>0</v>
      </c>
      <c r="AP84" s="148" t="s">
        <v>101</v>
      </c>
      <c r="AQ84" s="149">
        <v>0</v>
      </c>
      <c r="AR84" s="148" t="s">
        <v>101</v>
      </c>
      <c r="AS84" s="149">
        <v>0</v>
      </c>
      <c r="AT84" s="148" t="s">
        <v>101</v>
      </c>
      <c r="AU84" s="149">
        <v>0</v>
      </c>
      <c r="AV84" s="148" t="s">
        <v>101</v>
      </c>
      <c r="AW84" s="149">
        <v>0</v>
      </c>
      <c r="AX84" s="150">
        <f>'2'!BB80</f>
        <v>0</v>
      </c>
      <c r="AY84" s="149">
        <f>'2'!AN80</f>
        <v>0</v>
      </c>
      <c r="AZ84" s="148" t="s">
        <v>101</v>
      </c>
      <c r="BA84" s="149">
        <v>0</v>
      </c>
      <c r="BB84" s="148" t="s">
        <v>101</v>
      </c>
      <c r="BC84" s="149">
        <v>0</v>
      </c>
    </row>
    <row r="85" spans="1:55" s="139" customFormat="1" ht="34.5" customHeight="1" x14ac:dyDescent="0.25">
      <c r="A85" s="151" t="s">
        <v>216</v>
      </c>
      <c r="B85" s="152" t="s">
        <v>217</v>
      </c>
      <c r="C85" s="147" t="s">
        <v>101</v>
      </c>
      <c r="D85" s="148" t="s">
        <v>101</v>
      </c>
      <c r="E85" s="149">
        <v>0</v>
      </c>
      <c r="F85" s="148" t="s">
        <v>101</v>
      </c>
      <c r="G85" s="149">
        <v>0</v>
      </c>
      <c r="H85" s="148" t="s">
        <v>101</v>
      </c>
      <c r="I85" s="149">
        <v>0</v>
      </c>
      <c r="J85" s="148" t="s">
        <v>101</v>
      </c>
      <c r="K85" s="149">
        <v>0</v>
      </c>
      <c r="L85" s="148" t="s">
        <v>101</v>
      </c>
      <c r="M85" s="149">
        <v>0</v>
      </c>
      <c r="N85" s="148" t="s">
        <v>101</v>
      </c>
      <c r="O85" s="149">
        <v>0</v>
      </c>
      <c r="P85" s="148" t="s">
        <v>101</v>
      </c>
      <c r="Q85" s="149">
        <v>0</v>
      </c>
      <c r="R85" s="148" t="s">
        <v>101</v>
      </c>
      <c r="S85" s="149">
        <v>0</v>
      </c>
      <c r="T85" s="148" t="s">
        <v>101</v>
      </c>
      <c r="U85" s="149">
        <v>0</v>
      </c>
      <c r="V85" s="148" t="s">
        <v>101</v>
      </c>
      <c r="W85" s="149">
        <v>0</v>
      </c>
      <c r="X85" s="148" t="s">
        <v>101</v>
      </c>
      <c r="Y85" s="149">
        <v>0</v>
      </c>
      <c r="Z85" s="148" t="s">
        <v>101</v>
      </c>
      <c r="AA85" s="149">
        <v>0</v>
      </c>
      <c r="AB85" s="148" t="s">
        <v>101</v>
      </c>
      <c r="AC85" s="149">
        <v>0</v>
      </c>
      <c r="AD85" s="148" t="s">
        <v>101</v>
      </c>
      <c r="AE85" s="149">
        <v>0</v>
      </c>
      <c r="AF85" s="148" t="s">
        <v>101</v>
      </c>
      <c r="AG85" s="149">
        <v>0</v>
      </c>
      <c r="AH85" s="148" t="s">
        <v>101</v>
      </c>
      <c r="AI85" s="149">
        <v>0</v>
      </c>
      <c r="AJ85" s="148" t="s">
        <v>101</v>
      </c>
      <c r="AK85" s="149">
        <v>0</v>
      </c>
      <c r="AL85" s="148" t="s">
        <v>101</v>
      </c>
      <c r="AM85" s="149">
        <v>0</v>
      </c>
      <c r="AN85" s="148" t="s">
        <v>101</v>
      </c>
      <c r="AO85" s="149">
        <v>0</v>
      </c>
      <c r="AP85" s="148" t="s">
        <v>101</v>
      </c>
      <c r="AQ85" s="149">
        <v>0</v>
      </c>
      <c r="AR85" s="148" t="s">
        <v>101</v>
      </c>
      <c r="AS85" s="149">
        <v>0</v>
      </c>
      <c r="AT85" s="148" t="s">
        <v>101</v>
      </c>
      <c r="AU85" s="149">
        <v>0</v>
      </c>
      <c r="AV85" s="148" t="s">
        <v>101</v>
      </c>
      <c r="AW85" s="149">
        <v>0</v>
      </c>
      <c r="AX85" s="150">
        <f>'2'!BB81</f>
        <v>0</v>
      </c>
      <c r="AY85" s="149">
        <f>'2'!AN81</f>
        <v>0</v>
      </c>
      <c r="AZ85" s="148" t="s">
        <v>101</v>
      </c>
      <c r="BA85" s="149">
        <v>0</v>
      </c>
      <c r="BB85" s="148" t="s">
        <v>101</v>
      </c>
      <c r="BC85" s="149">
        <v>0</v>
      </c>
    </row>
    <row r="86" spans="1:55" s="139" customFormat="1" ht="31.5" customHeight="1" x14ac:dyDescent="0.25">
      <c r="A86" s="151" t="s">
        <v>218</v>
      </c>
      <c r="B86" s="152" t="s">
        <v>219</v>
      </c>
      <c r="C86" s="147" t="s">
        <v>101</v>
      </c>
      <c r="D86" s="148" t="s">
        <v>101</v>
      </c>
      <c r="E86" s="149">
        <f>E87</f>
        <v>0</v>
      </c>
      <c r="F86" s="148" t="s">
        <v>101</v>
      </c>
      <c r="G86" s="149">
        <f>G87</f>
        <v>0</v>
      </c>
      <c r="H86" s="148" t="s">
        <v>101</v>
      </c>
      <c r="I86" s="149">
        <v>0</v>
      </c>
      <c r="J86" s="148" t="s">
        <v>101</v>
      </c>
      <c r="K86" s="149">
        <v>0</v>
      </c>
      <c r="L86" s="148" t="s">
        <v>101</v>
      </c>
      <c r="M86" s="149">
        <v>0</v>
      </c>
      <c r="N86" s="148" t="s">
        <v>101</v>
      </c>
      <c r="O86" s="149">
        <v>0</v>
      </c>
      <c r="P86" s="148" t="s">
        <v>101</v>
      </c>
      <c r="Q86" s="149">
        <v>0</v>
      </c>
      <c r="R86" s="148" t="s">
        <v>101</v>
      </c>
      <c r="S86" s="149">
        <v>0</v>
      </c>
      <c r="T86" s="148" t="s">
        <v>101</v>
      </c>
      <c r="U86" s="149">
        <f>U87</f>
        <v>0</v>
      </c>
      <c r="V86" s="148" t="s">
        <v>101</v>
      </c>
      <c r="W86" s="149">
        <f>W87</f>
        <v>0</v>
      </c>
      <c r="X86" s="148" t="s">
        <v>101</v>
      </c>
      <c r="Y86" s="149">
        <f>Y87</f>
        <v>0</v>
      </c>
      <c r="Z86" s="148" t="s">
        <v>101</v>
      </c>
      <c r="AA86" s="149">
        <f>AA87</f>
        <v>0</v>
      </c>
      <c r="AB86" s="148" t="s">
        <v>101</v>
      </c>
      <c r="AC86" s="149">
        <v>0</v>
      </c>
      <c r="AD86" s="148" t="s">
        <v>101</v>
      </c>
      <c r="AE86" s="149">
        <v>0</v>
      </c>
      <c r="AF86" s="148" t="s">
        <v>101</v>
      </c>
      <c r="AG86" s="149">
        <f>AG87</f>
        <v>0</v>
      </c>
      <c r="AH86" s="148" t="s">
        <v>101</v>
      </c>
      <c r="AI86" s="149">
        <f>AI87</f>
        <v>0</v>
      </c>
      <c r="AJ86" s="148" t="s">
        <v>101</v>
      </c>
      <c r="AK86" s="149">
        <f>AK87</f>
        <v>0</v>
      </c>
      <c r="AL86" s="148" t="s">
        <v>101</v>
      </c>
      <c r="AM86" s="149">
        <f>AM87</f>
        <v>0</v>
      </c>
      <c r="AN86" s="148" t="s">
        <v>101</v>
      </c>
      <c r="AO86" s="149">
        <f>AO87</f>
        <v>0</v>
      </c>
      <c r="AP86" s="148" t="s">
        <v>101</v>
      </c>
      <c r="AQ86" s="149">
        <f>AQ87</f>
        <v>0</v>
      </c>
      <c r="AR86" s="148" t="s">
        <v>101</v>
      </c>
      <c r="AS86" s="149">
        <f>AS87</f>
        <v>0</v>
      </c>
      <c r="AT86" s="148" t="s">
        <v>101</v>
      </c>
      <c r="AU86" s="149">
        <f>AU87</f>
        <v>0</v>
      </c>
      <c r="AV86" s="148" t="s">
        <v>101</v>
      </c>
      <c r="AW86" s="149">
        <f>AW87</f>
        <v>0</v>
      </c>
      <c r="AX86" s="150">
        <f>'2'!BB82</f>
        <v>3.1991796799999999</v>
      </c>
      <c r="AY86" s="149">
        <f>'2'!AN82</f>
        <v>0</v>
      </c>
      <c r="AZ86" s="148" t="s">
        <v>101</v>
      </c>
      <c r="BA86" s="149">
        <f>BA87</f>
        <v>0</v>
      </c>
      <c r="BB86" s="148" t="s">
        <v>101</v>
      </c>
      <c r="BC86" s="149">
        <f>BC87</f>
        <v>0</v>
      </c>
    </row>
    <row r="87" spans="1:55" s="139" customFormat="1" ht="17.25" customHeight="1" x14ac:dyDescent="0.25">
      <c r="A87" s="151" t="s">
        <v>218</v>
      </c>
      <c r="B87" s="169" t="s">
        <v>220</v>
      </c>
      <c r="C87" s="147" t="s">
        <v>101</v>
      </c>
      <c r="D87" s="148" t="s">
        <v>101</v>
      </c>
      <c r="E87" s="149">
        <v>0</v>
      </c>
      <c r="F87" s="148" t="s">
        <v>101</v>
      </c>
      <c r="G87" s="149">
        <v>0</v>
      </c>
      <c r="H87" s="148" t="s">
        <v>101</v>
      </c>
      <c r="I87" s="149">
        <v>0</v>
      </c>
      <c r="J87" s="148" t="s">
        <v>101</v>
      </c>
      <c r="K87" s="149">
        <v>0</v>
      </c>
      <c r="L87" s="148" t="s">
        <v>101</v>
      </c>
      <c r="M87" s="149">
        <v>0</v>
      </c>
      <c r="N87" s="148" t="s">
        <v>101</v>
      </c>
      <c r="O87" s="149">
        <v>0</v>
      </c>
      <c r="P87" s="148" t="s">
        <v>101</v>
      </c>
      <c r="Q87" s="149">
        <v>0</v>
      </c>
      <c r="R87" s="148" t="s">
        <v>101</v>
      </c>
      <c r="S87" s="149">
        <v>0</v>
      </c>
      <c r="T87" s="148" t="s">
        <v>101</v>
      </c>
      <c r="U87" s="149">
        <v>0</v>
      </c>
      <c r="V87" s="148" t="s">
        <v>101</v>
      </c>
      <c r="W87" s="149">
        <v>0</v>
      </c>
      <c r="X87" s="148" t="s">
        <v>101</v>
      </c>
      <c r="Y87" s="149">
        <v>0</v>
      </c>
      <c r="Z87" s="148" t="s">
        <v>101</v>
      </c>
      <c r="AA87" s="149">
        <v>0</v>
      </c>
      <c r="AB87" s="148" t="s">
        <v>101</v>
      </c>
      <c r="AC87" s="149">
        <v>0</v>
      </c>
      <c r="AD87" s="148" t="s">
        <v>101</v>
      </c>
      <c r="AE87" s="149">
        <v>0</v>
      </c>
      <c r="AF87" s="148" t="s">
        <v>101</v>
      </c>
      <c r="AG87" s="149">
        <v>0</v>
      </c>
      <c r="AH87" s="148" t="s">
        <v>101</v>
      </c>
      <c r="AI87" s="149">
        <v>0</v>
      </c>
      <c r="AJ87" s="148" t="s">
        <v>101</v>
      </c>
      <c r="AK87" s="149">
        <v>0</v>
      </c>
      <c r="AL87" s="148" t="s">
        <v>101</v>
      </c>
      <c r="AM87" s="149">
        <v>0</v>
      </c>
      <c r="AN87" s="148" t="s">
        <v>101</v>
      </c>
      <c r="AO87" s="149">
        <v>0</v>
      </c>
      <c r="AP87" s="148" t="s">
        <v>101</v>
      </c>
      <c r="AQ87" s="149">
        <v>0</v>
      </c>
      <c r="AR87" s="148" t="s">
        <v>101</v>
      </c>
      <c r="AS87" s="149">
        <v>0</v>
      </c>
      <c r="AT87" s="148" t="s">
        <v>101</v>
      </c>
      <c r="AU87" s="149">
        <v>0</v>
      </c>
      <c r="AV87" s="148" t="s">
        <v>101</v>
      </c>
      <c r="AW87" s="149">
        <v>0</v>
      </c>
      <c r="AX87" s="150">
        <f>'2'!BB83</f>
        <v>3.1991796799999999</v>
      </c>
      <c r="AY87" s="149">
        <f>'2'!AN83</f>
        <v>0</v>
      </c>
      <c r="AZ87" s="148" t="s">
        <v>101</v>
      </c>
      <c r="BA87" s="149">
        <v>0</v>
      </c>
      <c r="BB87" s="148" t="s">
        <v>101</v>
      </c>
      <c r="BC87" s="149">
        <v>0</v>
      </c>
    </row>
    <row r="88" spans="1:55" s="139" customFormat="1" ht="31.5" customHeight="1" x14ac:dyDescent="0.25">
      <c r="A88" s="151" t="s">
        <v>221</v>
      </c>
      <c r="B88" s="152" t="s">
        <v>222</v>
      </c>
      <c r="C88" s="147" t="s">
        <v>101</v>
      </c>
      <c r="D88" s="148" t="s">
        <v>101</v>
      </c>
      <c r="E88" s="149">
        <v>0</v>
      </c>
      <c r="F88" s="148" t="s">
        <v>101</v>
      </c>
      <c r="G88" s="149">
        <v>0</v>
      </c>
      <c r="H88" s="148" t="s">
        <v>101</v>
      </c>
      <c r="I88" s="149">
        <v>0</v>
      </c>
      <c r="J88" s="148" t="s">
        <v>101</v>
      </c>
      <c r="K88" s="149">
        <v>0</v>
      </c>
      <c r="L88" s="148" t="s">
        <v>101</v>
      </c>
      <c r="M88" s="149">
        <v>0</v>
      </c>
      <c r="N88" s="148" t="s">
        <v>101</v>
      </c>
      <c r="O88" s="149">
        <v>0</v>
      </c>
      <c r="P88" s="148" t="s">
        <v>101</v>
      </c>
      <c r="Q88" s="149">
        <v>0</v>
      </c>
      <c r="R88" s="148" t="s">
        <v>101</v>
      </c>
      <c r="S88" s="149">
        <v>0</v>
      </c>
      <c r="T88" s="148" t="s">
        <v>101</v>
      </c>
      <c r="U88" s="149">
        <v>0</v>
      </c>
      <c r="V88" s="148" t="s">
        <v>101</v>
      </c>
      <c r="W88" s="149">
        <v>0</v>
      </c>
      <c r="X88" s="148" t="s">
        <v>101</v>
      </c>
      <c r="Y88" s="149">
        <v>0</v>
      </c>
      <c r="Z88" s="148" t="s">
        <v>101</v>
      </c>
      <c r="AA88" s="149">
        <v>0</v>
      </c>
      <c r="AB88" s="148" t="s">
        <v>101</v>
      </c>
      <c r="AC88" s="149">
        <v>0</v>
      </c>
      <c r="AD88" s="148" t="s">
        <v>101</v>
      </c>
      <c r="AE88" s="149">
        <v>0</v>
      </c>
      <c r="AF88" s="148" t="s">
        <v>101</v>
      </c>
      <c r="AG88" s="149">
        <v>0</v>
      </c>
      <c r="AH88" s="148" t="s">
        <v>101</v>
      </c>
      <c r="AI88" s="149">
        <v>0</v>
      </c>
      <c r="AJ88" s="148" t="s">
        <v>101</v>
      </c>
      <c r="AK88" s="149">
        <v>0</v>
      </c>
      <c r="AL88" s="148" t="s">
        <v>101</v>
      </c>
      <c r="AM88" s="149">
        <v>0</v>
      </c>
      <c r="AN88" s="148" t="s">
        <v>101</v>
      </c>
      <c r="AO88" s="149">
        <v>0</v>
      </c>
      <c r="AP88" s="148" t="s">
        <v>101</v>
      </c>
      <c r="AQ88" s="149">
        <v>0</v>
      </c>
      <c r="AR88" s="148" t="s">
        <v>101</v>
      </c>
      <c r="AS88" s="149">
        <v>0</v>
      </c>
      <c r="AT88" s="148" t="s">
        <v>101</v>
      </c>
      <c r="AU88" s="149">
        <v>0</v>
      </c>
      <c r="AV88" s="148" t="s">
        <v>101</v>
      </c>
      <c r="AW88" s="149">
        <v>0</v>
      </c>
      <c r="AX88" s="150">
        <f>'2'!BB84</f>
        <v>0</v>
      </c>
      <c r="AY88" s="149">
        <f>'2'!AN84</f>
        <v>0</v>
      </c>
      <c r="AZ88" s="148" t="s">
        <v>101</v>
      </c>
      <c r="BA88" s="149">
        <v>0</v>
      </c>
      <c r="BB88" s="148" t="s">
        <v>101</v>
      </c>
      <c r="BC88" s="149">
        <v>0</v>
      </c>
    </row>
    <row r="89" spans="1:55" s="139" customFormat="1" ht="31.5" customHeight="1" x14ac:dyDescent="0.25">
      <c r="A89" s="151" t="s">
        <v>223</v>
      </c>
      <c r="B89" s="152" t="s">
        <v>224</v>
      </c>
      <c r="C89" s="147" t="s">
        <v>101</v>
      </c>
      <c r="D89" s="148" t="s">
        <v>101</v>
      </c>
      <c r="E89" s="149">
        <v>0</v>
      </c>
      <c r="F89" s="148" t="s">
        <v>101</v>
      </c>
      <c r="G89" s="149">
        <v>0</v>
      </c>
      <c r="H89" s="148" t="s">
        <v>101</v>
      </c>
      <c r="I89" s="149">
        <v>0</v>
      </c>
      <c r="J89" s="148" t="s">
        <v>101</v>
      </c>
      <c r="K89" s="149">
        <v>0</v>
      </c>
      <c r="L89" s="148" t="s">
        <v>101</v>
      </c>
      <c r="M89" s="149">
        <v>0</v>
      </c>
      <c r="N89" s="148" t="s">
        <v>101</v>
      </c>
      <c r="O89" s="149">
        <v>0</v>
      </c>
      <c r="P89" s="148" t="s">
        <v>101</v>
      </c>
      <c r="Q89" s="149">
        <v>0</v>
      </c>
      <c r="R89" s="148" t="s">
        <v>101</v>
      </c>
      <c r="S89" s="149">
        <v>0</v>
      </c>
      <c r="T89" s="148" t="s">
        <v>101</v>
      </c>
      <c r="U89" s="149">
        <v>0</v>
      </c>
      <c r="V89" s="148" t="s">
        <v>101</v>
      </c>
      <c r="W89" s="149">
        <v>0</v>
      </c>
      <c r="X89" s="148" t="s">
        <v>101</v>
      </c>
      <c r="Y89" s="149">
        <v>0</v>
      </c>
      <c r="Z89" s="148" t="s">
        <v>101</v>
      </c>
      <c r="AA89" s="149">
        <v>0</v>
      </c>
      <c r="AB89" s="148" t="s">
        <v>101</v>
      </c>
      <c r="AC89" s="149">
        <v>0</v>
      </c>
      <c r="AD89" s="148" t="s">
        <v>101</v>
      </c>
      <c r="AE89" s="149">
        <v>0</v>
      </c>
      <c r="AF89" s="148" t="s">
        <v>101</v>
      </c>
      <c r="AG89" s="149">
        <v>0</v>
      </c>
      <c r="AH89" s="148" t="s">
        <v>101</v>
      </c>
      <c r="AI89" s="149">
        <v>0</v>
      </c>
      <c r="AJ89" s="148" t="s">
        <v>101</v>
      </c>
      <c r="AK89" s="149">
        <v>0</v>
      </c>
      <c r="AL89" s="148" t="s">
        <v>101</v>
      </c>
      <c r="AM89" s="149">
        <v>0</v>
      </c>
      <c r="AN89" s="148" t="s">
        <v>101</v>
      </c>
      <c r="AO89" s="149">
        <v>0</v>
      </c>
      <c r="AP89" s="148" t="s">
        <v>101</v>
      </c>
      <c r="AQ89" s="149">
        <v>0</v>
      </c>
      <c r="AR89" s="148" t="s">
        <v>101</v>
      </c>
      <c r="AS89" s="149">
        <v>0</v>
      </c>
      <c r="AT89" s="148" t="s">
        <v>101</v>
      </c>
      <c r="AU89" s="149">
        <v>0</v>
      </c>
      <c r="AV89" s="148" t="s">
        <v>101</v>
      </c>
      <c r="AW89" s="149">
        <v>0</v>
      </c>
      <c r="AX89" s="150">
        <f>'2'!BB85</f>
        <v>0</v>
      </c>
      <c r="AY89" s="149">
        <f>'2'!AN85</f>
        <v>0</v>
      </c>
      <c r="AZ89" s="148" t="s">
        <v>101</v>
      </c>
      <c r="BA89" s="149">
        <v>0</v>
      </c>
      <c r="BB89" s="148" t="s">
        <v>101</v>
      </c>
      <c r="BC89" s="149">
        <v>0</v>
      </c>
    </row>
    <row r="90" spans="1:55" s="139" customFormat="1" ht="31.5" customHeight="1" x14ac:dyDescent="0.25">
      <c r="A90" s="151" t="s">
        <v>225</v>
      </c>
      <c r="B90" s="152" t="s">
        <v>226</v>
      </c>
      <c r="C90" s="147" t="s">
        <v>101</v>
      </c>
      <c r="D90" s="148" t="s">
        <v>101</v>
      </c>
      <c r="E90" s="149">
        <v>0</v>
      </c>
      <c r="F90" s="148" t="s">
        <v>101</v>
      </c>
      <c r="G90" s="149">
        <v>0</v>
      </c>
      <c r="H90" s="148" t="s">
        <v>101</v>
      </c>
      <c r="I90" s="149">
        <v>0</v>
      </c>
      <c r="J90" s="148" t="s">
        <v>101</v>
      </c>
      <c r="K90" s="149">
        <v>0</v>
      </c>
      <c r="L90" s="148" t="s">
        <v>101</v>
      </c>
      <c r="M90" s="149">
        <v>0</v>
      </c>
      <c r="N90" s="148" t="s">
        <v>101</v>
      </c>
      <c r="O90" s="149">
        <v>0</v>
      </c>
      <c r="P90" s="148" t="s">
        <v>101</v>
      </c>
      <c r="Q90" s="149">
        <v>0</v>
      </c>
      <c r="R90" s="148" t="s">
        <v>101</v>
      </c>
      <c r="S90" s="149">
        <v>0</v>
      </c>
      <c r="T90" s="148" t="s">
        <v>101</v>
      </c>
      <c r="U90" s="149">
        <v>0</v>
      </c>
      <c r="V90" s="148" t="s">
        <v>101</v>
      </c>
      <c r="W90" s="149">
        <v>0</v>
      </c>
      <c r="X90" s="148" t="s">
        <v>101</v>
      </c>
      <c r="Y90" s="149">
        <v>0</v>
      </c>
      <c r="Z90" s="148" t="s">
        <v>101</v>
      </c>
      <c r="AA90" s="149">
        <v>0</v>
      </c>
      <c r="AB90" s="148" t="s">
        <v>101</v>
      </c>
      <c r="AC90" s="149">
        <v>0</v>
      </c>
      <c r="AD90" s="148" t="s">
        <v>101</v>
      </c>
      <c r="AE90" s="149">
        <v>0</v>
      </c>
      <c r="AF90" s="148" t="s">
        <v>101</v>
      </c>
      <c r="AG90" s="149">
        <v>0</v>
      </c>
      <c r="AH90" s="148" t="s">
        <v>101</v>
      </c>
      <c r="AI90" s="149">
        <v>0</v>
      </c>
      <c r="AJ90" s="148" t="s">
        <v>101</v>
      </c>
      <c r="AK90" s="149">
        <v>0</v>
      </c>
      <c r="AL90" s="148" t="s">
        <v>101</v>
      </c>
      <c r="AM90" s="149">
        <v>0</v>
      </c>
      <c r="AN90" s="148" t="s">
        <v>101</v>
      </c>
      <c r="AO90" s="149">
        <v>0</v>
      </c>
      <c r="AP90" s="148" t="s">
        <v>101</v>
      </c>
      <c r="AQ90" s="149">
        <v>0</v>
      </c>
      <c r="AR90" s="148" t="s">
        <v>101</v>
      </c>
      <c r="AS90" s="149">
        <v>0</v>
      </c>
      <c r="AT90" s="148" t="s">
        <v>101</v>
      </c>
      <c r="AU90" s="149">
        <v>0</v>
      </c>
      <c r="AV90" s="148" t="s">
        <v>101</v>
      </c>
      <c r="AW90" s="149">
        <v>0</v>
      </c>
      <c r="AX90" s="150">
        <f>'2'!BB86</f>
        <v>0</v>
      </c>
      <c r="AY90" s="149">
        <f>'2'!AN86</f>
        <v>0</v>
      </c>
      <c r="AZ90" s="148" t="s">
        <v>101</v>
      </c>
      <c r="BA90" s="149">
        <v>0</v>
      </c>
      <c r="BB90" s="148" t="s">
        <v>101</v>
      </c>
      <c r="BC90" s="149">
        <v>0</v>
      </c>
    </row>
    <row r="91" spans="1:55" s="139" customFormat="1" ht="18.75" customHeight="1" x14ac:dyDescent="0.25">
      <c r="A91" s="151" t="s">
        <v>227</v>
      </c>
      <c r="B91" s="152" t="s">
        <v>228</v>
      </c>
      <c r="C91" s="147" t="s">
        <v>101</v>
      </c>
      <c r="D91" s="148" t="s">
        <v>101</v>
      </c>
      <c r="E91" s="149">
        <v>0</v>
      </c>
      <c r="F91" s="148" t="s">
        <v>101</v>
      </c>
      <c r="G91" s="149">
        <v>0</v>
      </c>
      <c r="H91" s="148" t="s">
        <v>101</v>
      </c>
      <c r="I91" s="149">
        <v>0</v>
      </c>
      <c r="J91" s="148" t="s">
        <v>101</v>
      </c>
      <c r="K91" s="149">
        <v>0</v>
      </c>
      <c r="L91" s="148" t="s">
        <v>101</v>
      </c>
      <c r="M91" s="149">
        <v>0</v>
      </c>
      <c r="N91" s="148" t="s">
        <v>101</v>
      </c>
      <c r="O91" s="149">
        <v>0</v>
      </c>
      <c r="P91" s="148" t="s">
        <v>101</v>
      </c>
      <c r="Q91" s="149">
        <v>0</v>
      </c>
      <c r="R91" s="148" t="s">
        <v>101</v>
      </c>
      <c r="S91" s="149">
        <v>0</v>
      </c>
      <c r="T91" s="148" t="s">
        <v>101</v>
      </c>
      <c r="U91" s="149">
        <v>0</v>
      </c>
      <c r="V91" s="148" t="s">
        <v>101</v>
      </c>
      <c r="W91" s="149">
        <v>0</v>
      </c>
      <c r="X91" s="148" t="s">
        <v>101</v>
      </c>
      <c r="Y91" s="149">
        <v>0</v>
      </c>
      <c r="Z91" s="148" t="s">
        <v>101</v>
      </c>
      <c r="AA91" s="149">
        <v>0</v>
      </c>
      <c r="AB91" s="148" t="s">
        <v>101</v>
      </c>
      <c r="AC91" s="149">
        <v>0</v>
      </c>
      <c r="AD91" s="148" t="s">
        <v>101</v>
      </c>
      <c r="AE91" s="149">
        <v>0</v>
      </c>
      <c r="AF91" s="148" t="s">
        <v>101</v>
      </c>
      <c r="AG91" s="149">
        <v>0</v>
      </c>
      <c r="AH91" s="148" t="s">
        <v>101</v>
      </c>
      <c r="AI91" s="149">
        <v>0</v>
      </c>
      <c r="AJ91" s="148" t="s">
        <v>101</v>
      </c>
      <c r="AK91" s="149">
        <v>0</v>
      </c>
      <c r="AL91" s="148" t="s">
        <v>101</v>
      </c>
      <c r="AM91" s="149">
        <v>0</v>
      </c>
      <c r="AN91" s="148" t="s">
        <v>101</v>
      </c>
      <c r="AO91" s="149">
        <v>0</v>
      </c>
      <c r="AP91" s="148" t="s">
        <v>101</v>
      </c>
      <c r="AQ91" s="149">
        <v>0</v>
      </c>
      <c r="AR91" s="148" t="s">
        <v>101</v>
      </c>
      <c r="AS91" s="149">
        <v>0</v>
      </c>
      <c r="AT91" s="148" t="s">
        <v>101</v>
      </c>
      <c r="AU91" s="149">
        <v>0</v>
      </c>
      <c r="AV91" s="148" t="s">
        <v>101</v>
      </c>
      <c r="AW91" s="149">
        <v>0</v>
      </c>
      <c r="AX91" s="150">
        <f>'2'!BB87</f>
        <v>0</v>
      </c>
      <c r="AY91" s="149">
        <f>'2'!AN87</f>
        <v>0</v>
      </c>
      <c r="AZ91" s="148" t="s">
        <v>101</v>
      </c>
      <c r="BA91" s="149">
        <v>0</v>
      </c>
      <c r="BB91" s="148" t="s">
        <v>101</v>
      </c>
      <c r="BC91" s="149">
        <v>0</v>
      </c>
    </row>
    <row r="92" spans="1:55" s="139" customFormat="1" ht="19.5" customHeight="1" x14ac:dyDescent="0.25">
      <c r="A92" s="151" t="s">
        <v>229</v>
      </c>
      <c r="B92" s="152" t="s">
        <v>230</v>
      </c>
      <c r="C92" s="147" t="s">
        <v>101</v>
      </c>
      <c r="D92" s="148" t="s">
        <v>101</v>
      </c>
      <c r="E92" s="149">
        <v>0</v>
      </c>
      <c r="F92" s="148" t="s">
        <v>101</v>
      </c>
      <c r="G92" s="149">
        <v>0</v>
      </c>
      <c r="H92" s="148" t="s">
        <v>101</v>
      </c>
      <c r="I92" s="149">
        <v>0</v>
      </c>
      <c r="J92" s="148" t="s">
        <v>101</v>
      </c>
      <c r="K92" s="149">
        <v>0</v>
      </c>
      <c r="L92" s="148" t="s">
        <v>101</v>
      </c>
      <c r="M92" s="149">
        <v>0</v>
      </c>
      <c r="N92" s="148" t="s">
        <v>101</v>
      </c>
      <c r="O92" s="149">
        <v>0</v>
      </c>
      <c r="P92" s="148" t="s">
        <v>101</v>
      </c>
      <c r="Q92" s="149">
        <v>0</v>
      </c>
      <c r="R92" s="148" t="s">
        <v>101</v>
      </c>
      <c r="S92" s="149">
        <v>0</v>
      </c>
      <c r="T92" s="148" t="s">
        <v>101</v>
      </c>
      <c r="U92" s="149">
        <v>0</v>
      </c>
      <c r="V92" s="148" t="s">
        <v>101</v>
      </c>
      <c r="W92" s="149">
        <v>0</v>
      </c>
      <c r="X92" s="148" t="s">
        <v>101</v>
      </c>
      <c r="Y92" s="149">
        <v>0</v>
      </c>
      <c r="Z92" s="148" t="s">
        <v>101</v>
      </c>
      <c r="AA92" s="149">
        <v>0</v>
      </c>
      <c r="AB92" s="148" t="s">
        <v>101</v>
      </c>
      <c r="AC92" s="149">
        <v>0</v>
      </c>
      <c r="AD92" s="148" t="s">
        <v>101</v>
      </c>
      <c r="AE92" s="149">
        <v>0</v>
      </c>
      <c r="AF92" s="148" t="s">
        <v>101</v>
      </c>
      <c r="AG92" s="149">
        <v>0</v>
      </c>
      <c r="AH92" s="148" t="s">
        <v>101</v>
      </c>
      <c r="AI92" s="149">
        <v>0</v>
      </c>
      <c r="AJ92" s="148" t="s">
        <v>101</v>
      </c>
      <c r="AK92" s="149">
        <v>0</v>
      </c>
      <c r="AL92" s="148" t="s">
        <v>101</v>
      </c>
      <c r="AM92" s="149">
        <v>0</v>
      </c>
      <c r="AN92" s="148" t="s">
        <v>101</v>
      </c>
      <c r="AO92" s="149">
        <v>0</v>
      </c>
      <c r="AP92" s="148" t="s">
        <v>101</v>
      </c>
      <c r="AQ92" s="149">
        <v>0</v>
      </c>
      <c r="AR92" s="148" t="s">
        <v>101</v>
      </c>
      <c r="AS92" s="149">
        <v>0</v>
      </c>
      <c r="AT92" s="148" t="s">
        <v>101</v>
      </c>
      <c r="AU92" s="149">
        <v>0</v>
      </c>
      <c r="AV92" s="148" t="s">
        <v>101</v>
      </c>
      <c r="AW92" s="149">
        <v>0</v>
      </c>
      <c r="AX92" s="150">
        <f>'2'!BB88</f>
        <v>0</v>
      </c>
      <c r="AY92" s="149">
        <f>'2'!AN88</f>
        <v>0</v>
      </c>
      <c r="AZ92" s="148" t="s">
        <v>101</v>
      </c>
      <c r="BA92" s="149">
        <v>0</v>
      </c>
      <c r="BB92" s="148" t="s">
        <v>101</v>
      </c>
      <c r="BC92" s="149">
        <v>0</v>
      </c>
    </row>
    <row r="93" spans="1:55" s="139" customFormat="1" ht="35.25" customHeight="1" x14ac:dyDescent="0.25">
      <c r="A93" s="151" t="s">
        <v>231</v>
      </c>
      <c r="B93" s="152" t="s">
        <v>232</v>
      </c>
      <c r="C93" s="147" t="s">
        <v>101</v>
      </c>
      <c r="D93" s="148" t="s">
        <v>101</v>
      </c>
      <c r="E93" s="149">
        <v>0</v>
      </c>
      <c r="F93" s="148" t="s">
        <v>101</v>
      </c>
      <c r="G93" s="149">
        <v>0</v>
      </c>
      <c r="H93" s="148" t="s">
        <v>101</v>
      </c>
      <c r="I93" s="149">
        <v>0</v>
      </c>
      <c r="J93" s="148" t="s">
        <v>101</v>
      </c>
      <c r="K93" s="149">
        <v>0</v>
      </c>
      <c r="L93" s="148" t="s">
        <v>101</v>
      </c>
      <c r="M93" s="149">
        <v>0</v>
      </c>
      <c r="N93" s="148" t="s">
        <v>101</v>
      </c>
      <c r="O93" s="149">
        <v>0</v>
      </c>
      <c r="P93" s="148" t="s">
        <v>101</v>
      </c>
      <c r="Q93" s="149">
        <v>0</v>
      </c>
      <c r="R93" s="148" t="s">
        <v>101</v>
      </c>
      <c r="S93" s="149">
        <v>0</v>
      </c>
      <c r="T93" s="148" t="s">
        <v>101</v>
      </c>
      <c r="U93" s="149">
        <v>0</v>
      </c>
      <c r="V93" s="148" t="s">
        <v>101</v>
      </c>
      <c r="W93" s="149">
        <v>0</v>
      </c>
      <c r="X93" s="148" t="s">
        <v>101</v>
      </c>
      <c r="Y93" s="149">
        <v>0</v>
      </c>
      <c r="Z93" s="148" t="s">
        <v>101</v>
      </c>
      <c r="AA93" s="149">
        <v>0</v>
      </c>
      <c r="AB93" s="148" t="s">
        <v>101</v>
      </c>
      <c r="AC93" s="149">
        <v>0</v>
      </c>
      <c r="AD93" s="148" t="s">
        <v>101</v>
      </c>
      <c r="AE93" s="149">
        <v>0</v>
      </c>
      <c r="AF93" s="148" t="s">
        <v>101</v>
      </c>
      <c r="AG93" s="149">
        <v>0</v>
      </c>
      <c r="AH93" s="148" t="s">
        <v>101</v>
      </c>
      <c r="AI93" s="149">
        <v>0</v>
      </c>
      <c r="AJ93" s="148" t="s">
        <v>101</v>
      </c>
      <c r="AK93" s="149">
        <v>0</v>
      </c>
      <c r="AL93" s="148" t="s">
        <v>101</v>
      </c>
      <c r="AM93" s="149">
        <v>0</v>
      </c>
      <c r="AN93" s="148" t="s">
        <v>101</v>
      </c>
      <c r="AO93" s="149">
        <v>0</v>
      </c>
      <c r="AP93" s="148" t="s">
        <v>101</v>
      </c>
      <c r="AQ93" s="149">
        <v>0</v>
      </c>
      <c r="AR93" s="148" t="s">
        <v>101</v>
      </c>
      <c r="AS93" s="149">
        <v>0</v>
      </c>
      <c r="AT93" s="148" t="s">
        <v>101</v>
      </c>
      <c r="AU93" s="149">
        <v>0</v>
      </c>
      <c r="AV93" s="148" t="s">
        <v>101</v>
      </c>
      <c r="AW93" s="149">
        <v>0</v>
      </c>
      <c r="AX93" s="150">
        <f>'2'!BB89</f>
        <v>0</v>
      </c>
      <c r="AY93" s="149">
        <f>'2'!AN89</f>
        <v>0</v>
      </c>
      <c r="AZ93" s="148" t="s">
        <v>101</v>
      </c>
      <c r="BA93" s="149">
        <v>0</v>
      </c>
      <c r="BB93" s="148" t="s">
        <v>101</v>
      </c>
      <c r="BC93" s="149">
        <v>0</v>
      </c>
    </row>
    <row r="94" spans="1:55" s="139" customFormat="1" ht="33.75" customHeight="1" x14ac:dyDescent="0.25">
      <c r="A94" s="151" t="s">
        <v>233</v>
      </c>
      <c r="B94" s="152" t="s">
        <v>234</v>
      </c>
      <c r="C94" s="147" t="s">
        <v>101</v>
      </c>
      <c r="D94" s="148" t="s">
        <v>101</v>
      </c>
      <c r="E94" s="149">
        <v>0</v>
      </c>
      <c r="F94" s="148" t="s">
        <v>101</v>
      </c>
      <c r="G94" s="149">
        <v>0</v>
      </c>
      <c r="H94" s="148" t="s">
        <v>101</v>
      </c>
      <c r="I94" s="149">
        <v>0</v>
      </c>
      <c r="J94" s="148" t="s">
        <v>101</v>
      </c>
      <c r="K94" s="149">
        <v>0</v>
      </c>
      <c r="L94" s="148" t="s">
        <v>101</v>
      </c>
      <c r="M94" s="149">
        <v>0</v>
      </c>
      <c r="N94" s="148" t="s">
        <v>101</v>
      </c>
      <c r="O94" s="149">
        <v>0</v>
      </c>
      <c r="P94" s="148" t="s">
        <v>101</v>
      </c>
      <c r="Q94" s="149">
        <v>0</v>
      </c>
      <c r="R94" s="148" t="s">
        <v>101</v>
      </c>
      <c r="S94" s="149">
        <v>0</v>
      </c>
      <c r="T94" s="148" t="s">
        <v>101</v>
      </c>
      <c r="U94" s="149">
        <v>0</v>
      </c>
      <c r="V94" s="148" t="s">
        <v>101</v>
      </c>
      <c r="W94" s="149">
        <v>0</v>
      </c>
      <c r="X94" s="148" t="s">
        <v>101</v>
      </c>
      <c r="Y94" s="149">
        <v>0</v>
      </c>
      <c r="Z94" s="148" t="s">
        <v>101</v>
      </c>
      <c r="AA94" s="149">
        <v>0</v>
      </c>
      <c r="AB94" s="148" t="s">
        <v>101</v>
      </c>
      <c r="AC94" s="149">
        <v>0</v>
      </c>
      <c r="AD94" s="148" t="s">
        <v>101</v>
      </c>
      <c r="AE94" s="149">
        <v>0</v>
      </c>
      <c r="AF94" s="148" t="s">
        <v>101</v>
      </c>
      <c r="AG94" s="149">
        <v>0</v>
      </c>
      <c r="AH94" s="148" t="s">
        <v>101</v>
      </c>
      <c r="AI94" s="149">
        <v>0</v>
      </c>
      <c r="AJ94" s="148" t="s">
        <v>101</v>
      </c>
      <c r="AK94" s="149">
        <v>0</v>
      </c>
      <c r="AL94" s="148" t="s">
        <v>101</v>
      </c>
      <c r="AM94" s="149">
        <v>0</v>
      </c>
      <c r="AN94" s="148" t="s">
        <v>101</v>
      </c>
      <c r="AO94" s="149">
        <v>0</v>
      </c>
      <c r="AP94" s="148" t="s">
        <v>101</v>
      </c>
      <c r="AQ94" s="149">
        <v>0</v>
      </c>
      <c r="AR94" s="148" t="s">
        <v>101</v>
      </c>
      <c r="AS94" s="149">
        <v>0</v>
      </c>
      <c r="AT94" s="148" t="s">
        <v>101</v>
      </c>
      <c r="AU94" s="149">
        <v>0</v>
      </c>
      <c r="AV94" s="148" t="s">
        <v>101</v>
      </c>
      <c r="AW94" s="149">
        <v>0</v>
      </c>
      <c r="AX94" s="150">
        <f>'2'!BB90</f>
        <v>0</v>
      </c>
      <c r="AY94" s="149">
        <f>'2'!AN90</f>
        <v>0</v>
      </c>
      <c r="AZ94" s="148" t="s">
        <v>101</v>
      </c>
      <c r="BA94" s="149">
        <v>0</v>
      </c>
      <c r="BB94" s="148" t="s">
        <v>101</v>
      </c>
      <c r="BC94" s="149">
        <v>0</v>
      </c>
    </row>
    <row r="95" spans="1:55" s="139" customFormat="1" ht="32.25" customHeight="1" x14ac:dyDescent="0.25">
      <c r="A95" s="151" t="s">
        <v>235</v>
      </c>
      <c r="B95" s="152" t="s">
        <v>236</v>
      </c>
      <c r="C95" s="147" t="s">
        <v>101</v>
      </c>
      <c r="D95" s="148" t="s">
        <v>101</v>
      </c>
      <c r="E95" s="149">
        <v>0</v>
      </c>
      <c r="F95" s="148" t="s">
        <v>101</v>
      </c>
      <c r="G95" s="149">
        <v>0</v>
      </c>
      <c r="H95" s="148" t="s">
        <v>101</v>
      </c>
      <c r="I95" s="149">
        <v>0</v>
      </c>
      <c r="J95" s="148" t="s">
        <v>101</v>
      </c>
      <c r="K95" s="149">
        <v>0</v>
      </c>
      <c r="L95" s="148" t="s">
        <v>101</v>
      </c>
      <c r="M95" s="149">
        <v>0</v>
      </c>
      <c r="N95" s="148" t="s">
        <v>101</v>
      </c>
      <c r="O95" s="149">
        <v>0</v>
      </c>
      <c r="P95" s="148" t="s">
        <v>101</v>
      </c>
      <c r="Q95" s="149">
        <v>0</v>
      </c>
      <c r="R95" s="148" t="s">
        <v>101</v>
      </c>
      <c r="S95" s="149">
        <v>0</v>
      </c>
      <c r="T95" s="148" t="s">
        <v>101</v>
      </c>
      <c r="U95" s="149">
        <v>0</v>
      </c>
      <c r="V95" s="148" t="s">
        <v>101</v>
      </c>
      <c r="W95" s="149">
        <v>0</v>
      </c>
      <c r="X95" s="148" t="s">
        <v>101</v>
      </c>
      <c r="Y95" s="149">
        <v>0</v>
      </c>
      <c r="Z95" s="148" t="s">
        <v>101</v>
      </c>
      <c r="AA95" s="149">
        <v>0</v>
      </c>
      <c r="AB95" s="148" t="s">
        <v>101</v>
      </c>
      <c r="AC95" s="149">
        <v>0</v>
      </c>
      <c r="AD95" s="148" t="s">
        <v>101</v>
      </c>
      <c r="AE95" s="149">
        <v>0</v>
      </c>
      <c r="AF95" s="148" t="s">
        <v>101</v>
      </c>
      <c r="AG95" s="149">
        <v>0</v>
      </c>
      <c r="AH95" s="148" t="s">
        <v>101</v>
      </c>
      <c r="AI95" s="149">
        <v>0</v>
      </c>
      <c r="AJ95" s="148" t="s">
        <v>101</v>
      </c>
      <c r="AK95" s="149">
        <v>0</v>
      </c>
      <c r="AL95" s="148" t="s">
        <v>101</v>
      </c>
      <c r="AM95" s="149">
        <v>0</v>
      </c>
      <c r="AN95" s="148" t="s">
        <v>101</v>
      </c>
      <c r="AO95" s="149">
        <v>0</v>
      </c>
      <c r="AP95" s="148" t="s">
        <v>101</v>
      </c>
      <c r="AQ95" s="149">
        <v>0</v>
      </c>
      <c r="AR95" s="148" t="s">
        <v>101</v>
      </c>
      <c r="AS95" s="149">
        <v>0</v>
      </c>
      <c r="AT95" s="148" t="s">
        <v>101</v>
      </c>
      <c r="AU95" s="149">
        <v>0</v>
      </c>
      <c r="AV95" s="148" t="s">
        <v>101</v>
      </c>
      <c r="AW95" s="149">
        <v>0</v>
      </c>
      <c r="AX95" s="150">
        <f>'2'!BB91</f>
        <v>0</v>
      </c>
      <c r="AY95" s="149">
        <f>'2'!AN91</f>
        <v>0</v>
      </c>
      <c r="AZ95" s="148" t="s">
        <v>101</v>
      </c>
      <c r="BA95" s="149">
        <v>0</v>
      </c>
      <c r="BB95" s="148" t="s">
        <v>101</v>
      </c>
      <c r="BC95" s="149">
        <v>0</v>
      </c>
    </row>
    <row r="96" spans="1:55" s="139" customFormat="1" ht="18" customHeight="1" x14ac:dyDescent="0.25">
      <c r="A96" s="151" t="s">
        <v>237</v>
      </c>
      <c r="B96" s="152" t="s">
        <v>238</v>
      </c>
      <c r="C96" s="147" t="s">
        <v>101</v>
      </c>
      <c r="D96" s="148" t="s">
        <v>101</v>
      </c>
      <c r="E96" s="149">
        <f>SUM(E97:E105)</f>
        <v>0</v>
      </c>
      <c r="F96" s="148" t="s">
        <v>101</v>
      </c>
      <c r="G96" s="149">
        <f>SUM(G97:G105)</f>
        <v>0</v>
      </c>
      <c r="H96" s="148" t="s">
        <v>101</v>
      </c>
      <c r="I96" s="149">
        <f>SUM(I97:I105)</f>
        <v>0</v>
      </c>
      <c r="J96" s="148" t="s">
        <v>101</v>
      </c>
      <c r="K96" s="149">
        <f>SUM(K97:K105)</f>
        <v>0</v>
      </c>
      <c r="L96" s="148" t="s">
        <v>101</v>
      </c>
      <c r="M96" s="149">
        <f>SUM(M97:M105)</f>
        <v>0</v>
      </c>
      <c r="N96" s="148" t="s">
        <v>101</v>
      </c>
      <c r="O96" s="149">
        <f>SUM(O97:O105)</f>
        <v>0</v>
      </c>
      <c r="P96" s="148" t="s">
        <v>101</v>
      </c>
      <c r="Q96" s="149">
        <f>SUM(Q97:Q105)</f>
        <v>0</v>
      </c>
      <c r="R96" s="148" t="s">
        <v>101</v>
      </c>
      <c r="S96" s="149">
        <f>SUM(S97:S105)</f>
        <v>0</v>
      </c>
      <c r="T96" s="148" t="s">
        <v>101</v>
      </c>
      <c r="U96" s="149">
        <f>SUM(U97:U105)</f>
        <v>0</v>
      </c>
      <c r="V96" s="148" t="s">
        <v>101</v>
      </c>
      <c r="W96" s="149">
        <f>SUM(W97:W105)</f>
        <v>0.5</v>
      </c>
      <c r="X96" s="148" t="s">
        <v>101</v>
      </c>
      <c r="Y96" s="149">
        <f>SUM(Y97:Y105)</f>
        <v>0.2</v>
      </c>
      <c r="Z96" s="148" t="s">
        <v>101</v>
      </c>
      <c r="AA96" s="149">
        <f>SUM(AA97:AA105)</f>
        <v>1</v>
      </c>
      <c r="AB96" s="148" t="s">
        <v>101</v>
      </c>
      <c r="AC96" s="149">
        <f>SUM(AC97:AC105)</f>
        <v>0</v>
      </c>
      <c r="AD96" s="148" t="s">
        <v>101</v>
      </c>
      <c r="AE96" s="149">
        <f>SUM(AE97:AE105)</f>
        <v>0</v>
      </c>
      <c r="AF96" s="148" t="s">
        <v>101</v>
      </c>
      <c r="AG96" s="149">
        <f>SUM(AG97:AG105)</f>
        <v>0</v>
      </c>
      <c r="AH96" s="148" t="s">
        <v>101</v>
      </c>
      <c r="AI96" s="149">
        <f>SUM(AI97:AI105)</f>
        <v>0</v>
      </c>
      <c r="AJ96" s="148" t="s">
        <v>101</v>
      </c>
      <c r="AK96" s="149">
        <f>SUM(AK97:AK105)</f>
        <v>0</v>
      </c>
      <c r="AL96" s="148" t="s">
        <v>101</v>
      </c>
      <c r="AM96" s="149">
        <f>SUM(AM97:AM105)</f>
        <v>0</v>
      </c>
      <c r="AN96" s="148" t="s">
        <v>101</v>
      </c>
      <c r="AO96" s="149">
        <f>SUM(AO97:AO105)</f>
        <v>0</v>
      </c>
      <c r="AP96" s="148" t="s">
        <v>101</v>
      </c>
      <c r="AQ96" s="149">
        <f>SUM(AQ97:AQ105)</f>
        <v>0</v>
      </c>
      <c r="AR96" s="148" t="s">
        <v>101</v>
      </c>
      <c r="AS96" s="149">
        <f>SUM(AS97:AS105)</f>
        <v>0</v>
      </c>
      <c r="AT96" s="148" t="s">
        <v>101</v>
      </c>
      <c r="AU96" s="149">
        <f>SUM(AU97:AU105)</f>
        <v>0</v>
      </c>
      <c r="AV96" s="148" t="s">
        <v>101</v>
      </c>
      <c r="AW96" s="149">
        <f>SUM(AW97:AW105)</f>
        <v>0</v>
      </c>
      <c r="AX96" s="150">
        <f>'2'!BB92</f>
        <v>4.7557776</v>
      </c>
      <c r="AY96" s="149">
        <f>'2'!AN92</f>
        <v>2.2919375999999998</v>
      </c>
      <c r="AZ96" s="148" t="s">
        <v>101</v>
      </c>
      <c r="BA96" s="149">
        <f>SUM(BA97:BA105)</f>
        <v>0</v>
      </c>
      <c r="BB96" s="148" t="s">
        <v>101</v>
      </c>
      <c r="BC96" s="149">
        <f>SUM(BC97:BC105)</f>
        <v>0</v>
      </c>
    </row>
    <row r="97" spans="1:55" s="139" customFormat="1" ht="17.25" customHeight="1" x14ac:dyDescent="0.25">
      <c r="A97" s="151" t="s">
        <v>237</v>
      </c>
      <c r="B97" s="164" t="s">
        <v>239</v>
      </c>
      <c r="C97" s="147" t="s">
        <v>240</v>
      </c>
      <c r="D97" s="148" t="s">
        <v>101</v>
      </c>
      <c r="E97" s="149">
        <f>E106</f>
        <v>0</v>
      </c>
      <c r="F97" s="148" t="s">
        <v>101</v>
      </c>
      <c r="G97" s="149">
        <f>G106</f>
        <v>0</v>
      </c>
      <c r="H97" s="148" t="s">
        <v>101</v>
      </c>
      <c r="I97" s="149">
        <v>0</v>
      </c>
      <c r="J97" s="148" t="s">
        <v>101</v>
      </c>
      <c r="K97" s="149">
        <v>0</v>
      </c>
      <c r="L97" s="148" t="s">
        <v>101</v>
      </c>
      <c r="M97" s="149">
        <v>0</v>
      </c>
      <c r="N97" s="148" t="s">
        <v>101</v>
      </c>
      <c r="O97" s="149">
        <v>0</v>
      </c>
      <c r="P97" s="148" t="s">
        <v>101</v>
      </c>
      <c r="Q97" s="149">
        <v>0</v>
      </c>
      <c r="R97" s="148" t="s">
        <v>101</v>
      </c>
      <c r="S97" s="149">
        <v>0</v>
      </c>
      <c r="T97" s="148" t="s">
        <v>101</v>
      </c>
      <c r="U97" s="149">
        <f>U106</f>
        <v>0</v>
      </c>
      <c r="V97" s="148" t="s">
        <v>101</v>
      </c>
      <c r="W97" s="149">
        <f>W106</f>
        <v>0</v>
      </c>
      <c r="X97" s="148" t="s">
        <v>101</v>
      </c>
      <c r="Y97" s="149">
        <f>Y106</f>
        <v>0</v>
      </c>
      <c r="Z97" s="148" t="s">
        <v>101</v>
      </c>
      <c r="AA97" s="149">
        <f>AA106</f>
        <v>0</v>
      </c>
      <c r="AB97" s="148" t="s">
        <v>101</v>
      </c>
      <c r="AC97" s="149">
        <v>0</v>
      </c>
      <c r="AD97" s="148" t="s">
        <v>101</v>
      </c>
      <c r="AE97" s="149">
        <v>0</v>
      </c>
      <c r="AF97" s="148" t="s">
        <v>101</v>
      </c>
      <c r="AG97" s="149">
        <f>AG106</f>
        <v>0</v>
      </c>
      <c r="AH97" s="148" t="s">
        <v>101</v>
      </c>
      <c r="AI97" s="149">
        <f>AI106</f>
        <v>0</v>
      </c>
      <c r="AJ97" s="148" t="s">
        <v>101</v>
      </c>
      <c r="AK97" s="149">
        <f>AK106</f>
        <v>0</v>
      </c>
      <c r="AL97" s="148" t="s">
        <v>101</v>
      </c>
      <c r="AM97" s="149">
        <f>AM106</f>
        <v>0</v>
      </c>
      <c r="AN97" s="148" t="s">
        <v>101</v>
      </c>
      <c r="AO97" s="149">
        <f>AO106</f>
        <v>0</v>
      </c>
      <c r="AP97" s="148" t="s">
        <v>101</v>
      </c>
      <c r="AQ97" s="149">
        <f>AQ106</f>
        <v>0</v>
      </c>
      <c r="AR97" s="148" t="s">
        <v>101</v>
      </c>
      <c r="AS97" s="149">
        <f>AS106</f>
        <v>0</v>
      </c>
      <c r="AT97" s="148" t="s">
        <v>101</v>
      </c>
      <c r="AU97" s="149">
        <f>AU106</f>
        <v>0</v>
      </c>
      <c r="AV97" s="148" t="s">
        <v>101</v>
      </c>
      <c r="AW97" s="149">
        <f>AW106</f>
        <v>0</v>
      </c>
      <c r="AX97" s="150">
        <f>'2'!BB93</f>
        <v>0</v>
      </c>
      <c r="AY97" s="149">
        <f>'2'!AN93</f>
        <v>0</v>
      </c>
      <c r="AZ97" s="148" t="s">
        <v>101</v>
      </c>
      <c r="BA97" s="149">
        <f>BA106</f>
        <v>0</v>
      </c>
      <c r="BB97" s="148" t="s">
        <v>101</v>
      </c>
      <c r="BC97" s="149">
        <f>BC106</f>
        <v>0</v>
      </c>
    </row>
    <row r="98" spans="1:55" s="139" customFormat="1" ht="32.25" customHeight="1" x14ac:dyDescent="0.25">
      <c r="A98" s="151" t="s">
        <v>237</v>
      </c>
      <c r="B98" s="170" t="s">
        <v>241</v>
      </c>
      <c r="C98" s="147" t="s">
        <v>242</v>
      </c>
      <c r="D98" s="148" t="s">
        <v>101</v>
      </c>
      <c r="E98" s="149">
        <v>0</v>
      </c>
      <c r="F98" s="148" t="s">
        <v>101</v>
      </c>
      <c r="G98" s="149">
        <v>0</v>
      </c>
      <c r="H98" s="148" t="s">
        <v>101</v>
      </c>
      <c r="I98" s="149">
        <v>0</v>
      </c>
      <c r="J98" s="148" t="s">
        <v>101</v>
      </c>
      <c r="K98" s="149">
        <v>0</v>
      </c>
      <c r="L98" s="148" t="s">
        <v>101</v>
      </c>
      <c r="M98" s="149">
        <v>0</v>
      </c>
      <c r="N98" s="148" t="s">
        <v>101</v>
      </c>
      <c r="O98" s="149">
        <v>0</v>
      </c>
      <c r="P98" s="148" t="s">
        <v>101</v>
      </c>
      <c r="Q98" s="149">
        <v>0</v>
      </c>
      <c r="R98" s="148" t="s">
        <v>101</v>
      </c>
      <c r="S98" s="149">
        <v>0</v>
      </c>
      <c r="T98" s="148" t="s">
        <v>101</v>
      </c>
      <c r="U98" s="149">
        <v>0</v>
      </c>
      <c r="V98" s="148" t="s">
        <v>101</v>
      </c>
      <c r="W98" s="149">
        <v>0</v>
      </c>
      <c r="X98" s="148" t="s">
        <v>101</v>
      </c>
      <c r="Y98" s="149">
        <v>0</v>
      </c>
      <c r="Z98" s="148" t="s">
        <v>101</v>
      </c>
      <c r="AA98" s="149">
        <v>0</v>
      </c>
      <c r="AB98" s="148" t="s">
        <v>101</v>
      </c>
      <c r="AC98" s="149">
        <v>0</v>
      </c>
      <c r="AD98" s="148" t="s">
        <v>101</v>
      </c>
      <c r="AE98" s="149">
        <v>0</v>
      </c>
      <c r="AF98" s="148" t="s">
        <v>101</v>
      </c>
      <c r="AG98" s="149">
        <v>0</v>
      </c>
      <c r="AH98" s="148" t="s">
        <v>101</v>
      </c>
      <c r="AI98" s="149">
        <v>0</v>
      </c>
      <c r="AJ98" s="148" t="s">
        <v>101</v>
      </c>
      <c r="AK98" s="149">
        <v>0</v>
      </c>
      <c r="AL98" s="148" t="s">
        <v>101</v>
      </c>
      <c r="AM98" s="149">
        <v>0</v>
      </c>
      <c r="AN98" s="148" t="s">
        <v>101</v>
      </c>
      <c r="AO98" s="149">
        <v>0</v>
      </c>
      <c r="AP98" s="148" t="s">
        <v>101</v>
      </c>
      <c r="AQ98" s="149">
        <v>0</v>
      </c>
      <c r="AR98" s="148" t="s">
        <v>101</v>
      </c>
      <c r="AS98" s="149">
        <v>0</v>
      </c>
      <c r="AT98" s="148" t="s">
        <v>101</v>
      </c>
      <c r="AU98" s="149">
        <v>0</v>
      </c>
      <c r="AV98" s="148" t="s">
        <v>101</v>
      </c>
      <c r="AW98" s="149">
        <v>0</v>
      </c>
      <c r="AX98" s="150">
        <f>'2'!BB94</f>
        <v>0</v>
      </c>
      <c r="AY98" s="149">
        <f>'2'!AN94</f>
        <v>0</v>
      </c>
      <c r="AZ98" s="148" t="s">
        <v>101</v>
      </c>
      <c r="BA98" s="149">
        <v>0</v>
      </c>
      <c r="BB98" s="148" t="s">
        <v>101</v>
      </c>
      <c r="BC98" s="149">
        <v>0</v>
      </c>
    </row>
    <row r="99" spans="1:55" s="139" customFormat="1" ht="17.25" customHeight="1" x14ac:dyDescent="0.25">
      <c r="A99" s="151" t="s">
        <v>237</v>
      </c>
      <c r="B99" s="170" t="s">
        <v>243</v>
      </c>
      <c r="C99" s="147" t="s">
        <v>244</v>
      </c>
      <c r="D99" s="148" t="s">
        <v>101</v>
      </c>
      <c r="E99" s="149">
        <v>0</v>
      </c>
      <c r="F99" s="148" t="s">
        <v>101</v>
      </c>
      <c r="G99" s="149">
        <v>0</v>
      </c>
      <c r="H99" s="148" t="s">
        <v>101</v>
      </c>
      <c r="I99" s="149">
        <v>0</v>
      </c>
      <c r="J99" s="148" t="s">
        <v>101</v>
      </c>
      <c r="K99" s="149">
        <v>0</v>
      </c>
      <c r="L99" s="148" t="s">
        <v>101</v>
      </c>
      <c r="M99" s="149">
        <v>0</v>
      </c>
      <c r="N99" s="148" t="s">
        <v>101</v>
      </c>
      <c r="O99" s="149">
        <v>0</v>
      </c>
      <c r="P99" s="148" t="s">
        <v>101</v>
      </c>
      <c r="Q99" s="149">
        <v>0</v>
      </c>
      <c r="R99" s="148" t="s">
        <v>101</v>
      </c>
      <c r="S99" s="149">
        <v>0</v>
      </c>
      <c r="T99" s="148" t="s">
        <v>101</v>
      </c>
      <c r="U99" s="149">
        <v>0</v>
      </c>
      <c r="V99" s="148" t="s">
        <v>101</v>
      </c>
      <c r="W99" s="149">
        <v>0</v>
      </c>
      <c r="X99" s="148" t="s">
        <v>101</v>
      </c>
      <c r="Y99" s="149">
        <v>0</v>
      </c>
      <c r="Z99" s="148" t="s">
        <v>101</v>
      </c>
      <c r="AA99" s="149">
        <v>0</v>
      </c>
      <c r="AB99" s="148" t="s">
        <v>101</v>
      </c>
      <c r="AC99" s="149">
        <v>0</v>
      </c>
      <c r="AD99" s="148" t="s">
        <v>101</v>
      </c>
      <c r="AE99" s="149">
        <v>0</v>
      </c>
      <c r="AF99" s="148" t="s">
        <v>101</v>
      </c>
      <c r="AG99" s="149">
        <v>0</v>
      </c>
      <c r="AH99" s="148" t="s">
        <v>101</v>
      </c>
      <c r="AI99" s="149">
        <v>0</v>
      </c>
      <c r="AJ99" s="148" t="s">
        <v>101</v>
      </c>
      <c r="AK99" s="149">
        <v>0</v>
      </c>
      <c r="AL99" s="148" t="s">
        <v>101</v>
      </c>
      <c r="AM99" s="149">
        <v>0</v>
      </c>
      <c r="AN99" s="148" t="s">
        <v>101</v>
      </c>
      <c r="AO99" s="149">
        <v>0</v>
      </c>
      <c r="AP99" s="148" t="s">
        <v>101</v>
      </c>
      <c r="AQ99" s="149">
        <v>0</v>
      </c>
      <c r="AR99" s="148" t="s">
        <v>101</v>
      </c>
      <c r="AS99" s="149">
        <v>0</v>
      </c>
      <c r="AT99" s="148" t="s">
        <v>101</v>
      </c>
      <c r="AU99" s="149">
        <v>0</v>
      </c>
      <c r="AV99" s="148" t="s">
        <v>101</v>
      </c>
      <c r="AW99" s="149">
        <v>0</v>
      </c>
      <c r="AX99" s="150">
        <f>'2'!BB95</f>
        <v>0</v>
      </c>
      <c r="AY99" s="149">
        <f>'2'!AN95</f>
        <v>0</v>
      </c>
      <c r="AZ99" s="148" t="s">
        <v>101</v>
      </c>
      <c r="BA99" s="149">
        <v>0</v>
      </c>
      <c r="BB99" s="148" t="s">
        <v>101</v>
      </c>
      <c r="BC99" s="149">
        <v>0</v>
      </c>
    </row>
    <row r="100" spans="1:55" s="139" customFormat="1" ht="21.75" customHeight="1" x14ac:dyDescent="0.25">
      <c r="A100" s="151" t="s">
        <v>237</v>
      </c>
      <c r="B100" s="164" t="s">
        <v>245</v>
      </c>
      <c r="C100" s="147" t="s">
        <v>246</v>
      </c>
      <c r="D100" s="148" t="s">
        <v>101</v>
      </c>
      <c r="E100" s="149">
        <f>E107</f>
        <v>0</v>
      </c>
      <c r="F100" s="148" t="s">
        <v>101</v>
      </c>
      <c r="G100" s="149">
        <f>G107</f>
        <v>0</v>
      </c>
      <c r="H100" s="148" t="s">
        <v>101</v>
      </c>
      <c r="I100" s="149">
        <v>0</v>
      </c>
      <c r="J100" s="148" t="s">
        <v>101</v>
      </c>
      <c r="K100" s="149">
        <v>0</v>
      </c>
      <c r="L100" s="148" t="s">
        <v>101</v>
      </c>
      <c r="M100" s="149">
        <v>0</v>
      </c>
      <c r="N100" s="148" t="s">
        <v>101</v>
      </c>
      <c r="O100" s="149">
        <v>0</v>
      </c>
      <c r="P100" s="148" t="s">
        <v>101</v>
      </c>
      <c r="Q100" s="149">
        <v>0</v>
      </c>
      <c r="R100" s="148" t="s">
        <v>101</v>
      </c>
      <c r="S100" s="149">
        <v>0</v>
      </c>
      <c r="T100" s="148" t="s">
        <v>101</v>
      </c>
      <c r="U100" s="149">
        <f>U107</f>
        <v>0</v>
      </c>
      <c r="V100" s="148" t="s">
        <v>101</v>
      </c>
      <c r="W100" s="149">
        <f>W107</f>
        <v>0</v>
      </c>
      <c r="X100" s="148" t="s">
        <v>101</v>
      </c>
      <c r="Y100" s="149">
        <f>Y107</f>
        <v>0</v>
      </c>
      <c r="Z100" s="148" t="s">
        <v>101</v>
      </c>
      <c r="AA100" s="149">
        <f>AA107</f>
        <v>0</v>
      </c>
      <c r="AB100" s="148" t="s">
        <v>101</v>
      </c>
      <c r="AC100" s="149">
        <v>0</v>
      </c>
      <c r="AD100" s="148" t="s">
        <v>101</v>
      </c>
      <c r="AE100" s="149">
        <v>0</v>
      </c>
      <c r="AF100" s="148" t="s">
        <v>101</v>
      </c>
      <c r="AG100" s="149">
        <f>AG107</f>
        <v>0</v>
      </c>
      <c r="AH100" s="148" t="s">
        <v>101</v>
      </c>
      <c r="AI100" s="149">
        <f>AI107</f>
        <v>0</v>
      </c>
      <c r="AJ100" s="148" t="s">
        <v>101</v>
      </c>
      <c r="AK100" s="149">
        <f>AK107</f>
        <v>0</v>
      </c>
      <c r="AL100" s="148" t="s">
        <v>101</v>
      </c>
      <c r="AM100" s="149">
        <f>AM107</f>
        <v>0</v>
      </c>
      <c r="AN100" s="148" t="s">
        <v>101</v>
      </c>
      <c r="AO100" s="149">
        <f>AO107</f>
        <v>0</v>
      </c>
      <c r="AP100" s="148" t="s">
        <v>101</v>
      </c>
      <c r="AQ100" s="149">
        <f>AQ107</f>
        <v>0</v>
      </c>
      <c r="AR100" s="148" t="s">
        <v>101</v>
      </c>
      <c r="AS100" s="149">
        <f>AS107</f>
        <v>0</v>
      </c>
      <c r="AT100" s="148" t="s">
        <v>101</v>
      </c>
      <c r="AU100" s="149">
        <f>AU107</f>
        <v>0</v>
      </c>
      <c r="AV100" s="148" t="s">
        <v>101</v>
      </c>
      <c r="AW100" s="149">
        <f>AW107</f>
        <v>0</v>
      </c>
      <c r="AX100" s="150">
        <f>'2'!BB96</f>
        <v>0</v>
      </c>
      <c r="AY100" s="149">
        <f>'2'!AN96</f>
        <v>0</v>
      </c>
      <c r="AZ100" s="148" t="s">
        <v>101</v>
      </c>
      <c r="BA100" s="149">
        <f>BA107</f>
        <v>0</v>
      </c>
      <c r="BB100" s="148" t="s">
        <v>101</v>
      </c>
      <c r="BC100" s="149">
        <f>BC107</f>
        <v>0</v>
      </c>
    </row>
    <row r="101" spans="1:55" s="139" customFormat="1" ht="33" customHeight="1" x14ac:dyDescent="0.25">
      <c r="A101" s="151" t="s">
        <v>237</v>
      </c>
      <c r="B101" s="171" t="s">
        <v>247</v>
      </c>
      <c r="C101" s="147" t="s">
        <v>248</v>
      </c>
      <c r="D101" s="148" t="s">
        <v>101</v>
      </c>
      <c r="E101" s="149">
        <f>E108</f>
        <v>0</v>
      </c>
      <c r="F101" s="148" t="s">
        <v>101</v>
      </c>
      <c r="G101" s="149">
        <v>0</v>
      </c>
      <c r="H101" s="148" t="s">
        <v>101</v>
      </c>
      <c r="I101" s="149">
        <v>0</v>
      </c>
      <c r="J101" s="148" t="s">
        <v>101</v>
      </c>
      <c r="K101" s="149">
        <v>0</v>
      </c>
      <c r="L101" s="148" t="s">
        <v>101</v>
      </c>
      <c r="M101" s="149">
        <v>0</v>
      </c>
      <c r="N101" s="148" t="s">
        <v>101</v>
      </c>
      <c r="O101" s="149">
        <v>0</v>
      </c>
      <c r="P101" s="148" t="s">
        <v>101</v>
      </c>
      <c r="Q101" s="149">
        <v>0</v>
      </c>
      <c r="R101" s="148" t="s">
        <v>101</v>
      </c>
      <c r="S101" s="149">
        <v>0</v>
      </c>
      <c r="T101" s="148" t="s">
        <v>101</v>
      </c>
      <c r="U101" s="149">
        <v>0</v>
      </c>
      <c r="V101" s="148" t="s">
        <v>101</v>
      </c>
      <c r="W101" s="149">
        <v>0.25</v>
      </c>
      <c r="X101" s="148" t="s">
        <v>101</v>
      </c>
      <c r="Y101" s="149">
        <v>0.1</v>
      </c>
      <c r="Z101" s="148" t="s">
        <v>101</v>
      </c>
      <c r="AA101" s="149">
        <v>0.5</v>
      </c>
      <c r="AB101" s="148" t="s">
        <v>101</v>
      </c>
      <c r="AC101" s="149">
        <v>0</v>
      </c>
      <c r="AD101" s="148" t="s">
        <v>101</v>
      </c>
      <c r="AE101" s="149">
        <v>0</v>
      </c>
      <c r="AF101" s="148" t="s">
        <v>101</v>
      </c>
      <c r="AG101" s="149">
        <v>0</v>
      </c>
      <c r="AH101" s="148" t="s">
        <v>101</v>
      </c>
      <c r="AI101" s="149">
        <v>0</v>
      </c>
      <c r="AJ101" s="148" t="s">
        <v>101</v>
      </c>
      <c r="AK101" s="149">
        <v>0</v>
      </c>
      <c r="AL101" s="148" t="s">
        <v>101</v>
      </c>
      <c r="AM101" s="149">
        <v>0</v>
      </c>
      <c r="AN101" s="148" t="s">
        <v>101</v>
      </c>
      <c r="AO101" s="149">
        <v>0</v>
      </c>
      <c r="AP101" s="148" t="s">
        <v>101</v>
      </c>
      <c r="AQ101" s="149">
        <v>0</v>
      </c>
      <c r="AR101" s="148" t="s">
        <v>101</v>
      </c>
      <c r="AS101" s="149">
        <v>0</v>
      </c>
      <c r="AT101" s="148" t="s">
        <v>101</v>
      </c>
      <c r="AU101" s="149">
        <v>0</v>
      </c>
      <c r="AV101" s="148" t="s">
        <v>101</v>
      </c>
      <c r="AW101" s="149">
        <v>0</v>
      </c>
      <c r="AX101" s="150">
        <f>'2'!BB97</f>
        <v>1.1216253999999999</v>
      </c>
      <c r="AY101" s="149">
        <f>'2'!AN97</f>
        <v>1.1216253999999999</v>
      </c>
      <c r="AZ101" s="148" t="s">
        <v>101</v>
      </c>
      <c r="BA101" s="149">
        <v>0</v>
      </c>
      <c r="BB101" s="148" t="s">
        <v>101</v>
      </c>
      <c r="BC101" s="149">
        <v>0</v>
      </c>
    </row>
    <row r="102" spans="1:55" s="139" customFormat="1" ht="32.25" customHeight="1" x14ac:dyDescent="0.25">
      <c r="A102" s="151" t="s">
        <v>237</v>
      </c>
      <c r="B102" s="171" t="s">
        <v>249</v>
      </c>
      <c r="C102" s="147" t="s">
        <v>250</v>
      </c>
      <c r="D102" s="148" t="s">
        <v>101</v>
      </c>
      <c r="E102" s="149">
        <f>E110</f>
        <v>0</v>
      </c>
      <c r="F102" s="148" t="s">
        <v>101</v>
      </c>
      <c r="G102" s="149">
        <v>0</v>
      </c>
      <c r="H102" s="148" t="s">
        <v>101</v>
      </c>
      <c r="I102" s="149">
        <v>0</v>
      </c>
      <c r="J102" s="148" t="s">
        <v>101</v>
      </c>
      <c r="K102" s="149">
        <v>0</v>
      </c>
      <c r="L102" s="148" t="s">
        <v>101</v>
      </c>
      <c r="M102" s="149">
        <v>0</v>
      </c>
      <c r="N102" s="148" t="s">
        <v>101</v>
      </c>
      <c r="O102" s="149">
        <v>0</v>
      </c>
      <c r="P102" s="148" t="s">
        <v>101</v>
      </c>
      <c r="Q102" s="149">
        <v>0</v>
      </c>
      <c r="R102" s="148" t="s">
        <v>101</v>
      </c>
      <c r="S102" s="149">
        <v>0</v>
      </c>
      <c r="T102" s="148" t="s">
        <v>101</v>
      </c>
      <c r="U102" s="149">
        <v>0</v>
      </c>
      <c r="V102" s="148" t="s">
        <v>101</v>
      </c>
      <c r="W102" s="149">
        <v>0.25</v>
      </c>
      <c r="X102" s="148" t="s">
        <v>101</v>
      </c>
      <c r="Y102" s="149">
        <v>0.1</v>
      </c>
      <c r="Z102" s="148" t="s">
        <v>101</v>
      </c>
      <c r="AA102" s="149">
        <v>0.5</v>
      </c>
      <c r="AB102" s="148" t="s">
        <v>101</v>
      </c>
      <c r="AC102" s="149">
        <v>0</v>
      </c>
      <c r="AD102" s="148" t="s">
        <v>101</v>
      </c>
      <c r="AE102" s="149">
        <v>0</v>
      </c>
      <c r="AF102" s="148" t="s">
        <v>101</v>
      </c>
      <c r="AG102" s="149">
        <v>0</v>
      </c>
      <c r="AH102" s="148" t="s">
        <v>101</v>
      </c>
      <c r="AI102" s="149">
        <v>0</v>
      </c>
      <c r="AJ102" s="148" t="s">
        <v>101</v>
      </c>
      <c r="AK102" s="149">
        <v>0</v>
      </c>
      <c r="AL102" s="148" t="s">
        <v>101</v>
      </c>
      <c r="AM102" s="149">
        <v>0</v>
      </c>
      <c r="AN102" s="148" t="s">
        <v>101</v>
      </c>
      <c r="AO102" s="149">
        <v>0</v>
      </c>
      <c r="AP102" s="148" t="s">
        <v>101</v>
      </c>
      <c r="AQ102" s="149">
        <v>0</v>
      </c>
      <c r="AR102" s="148" t="s">
        <v>101</v>
      </c>
      <c r="AS102" s="149">
        <v>0</v>
      </c>
      <c r="AT102" s="148" t="s">
        <v>101</v>
      </c>
      <c r="AU102" s="149">
        <v>0</v>
      </c>
      <c r="AV102" s="148" t="s">
        <v>101</v>
      </c>
      <c r="AW102" s="149">
        <v>0</v>
      </c>
      <c r="AX102" s="150">
        <f>'2'!BB98</f>
        <v>1.1703121999999999</v>
      </c>
      <c r="AY102" s="149">
        <f>'2'!AN98</f>
        <v>1.1703121999999999</v>
      </c>
      <c r="AZ102" s="148" t="s">
        <v>101</v>
      </c>
      <c r="BA102" s="149">
        <v>0</v>
      </c>
      <c r="BB102" s="148" t="s">
        <v>101</v>
      </c>
      <c r="BC102" s="149">
        <v>0</v>
      </c>
    </row>
    <row r="103" spans="1:55" s="139" customFormat="1" ht="17.25" customHeight="1" x14ac:dyDescent="0.25">
      <c r="A103" s="151" t="s">
        <v>237</v>
      </c>
      <c r="B103" s="168" t="s">
        <v>251</v>
      </c>
      <c r="C103" s="147" t="s">
        <v>252</v>
      </c>
      <c r="D103" s="148" t="s">
        <v>101</v>
      </c>
      <c r="E103" s="149">
        <v>0</v>
      </c>
      <c r="F103" s="148" t="s">
        <v>101</v>
      </c>
      <c r="G103" s="149">
        <v>0</v>
      </c>
      <c r="H103" s="148" t="s">
        <v>101</v>
      </c>
      <c r="I103" s="149">
        <v>0</v>
      </c>
      <c r="J103" s="148" t="s">
        <v>101</v>
      </c>
      <c r="K103" s="149">
        <v>0</v>
      </c>
      <c r="L103" s="148" t="s">
        <v>101</v>
      </c>
      <c r="M103" s="149">
        <v>0</v>
      </c>
      <c r="N103" s="148" t="s">
        <v>101</v>
      </c>
      <c r="O103" s="149">
        <v>0</v>
      </c>
      <c r="P103" s="148" t="s">
        <v>101</v>
      </c>
      <c r="Q103" s="149">
        <v>0</v>
      </c>
      <c r="R103" s="148" t="s">
        <v>101</v>
      </c>
      <c r="S103" s="149">
        <v>0</v>
      </c>
      <c r="T103" s="148" t="s">
        <v>101</v>
      </c>
      <c r="U103" s="149">
        <v>0</v>
      </c>
      <c r="V103" s="148" t="s">
        <v>101</v>
      </c>
      <c r="W103" s="149">
        <v>0</v>
      </c>
      <c r="X103" s="148" t="s">
        <v>101</v>
      </c>
      <c r="Y103" s="149">
        <v>0</v>
      </c>
      <c r="Z103" s="148" t="s">
        <v>101</v>
      </c>
      <c r="AA103" s="149">
        <v>0</v>
      </c>
      <c r="AB103" s="148" t="s">
        <v>101</v>
      </c>
      <c r="AC103" s="149">
        <v>0</v>
      </c>
      <c r="AD103" s="148" t="s">
        <v>101</v>
      </c>
      <c r="AE103" s="149">
        <v>0</v>
      </c>
      <c r="AF103" s="148" t="s">
        <v>101</v>
      </c>
      <c r="AG103" s="149">
        <v>0</v>
      </c>
      <c r="AH103" s="148" t="s">
        <v>101</v>
      </c>
      <c r="AI103" s="149">
        <v>0</v>
      </c>
      <c r="AJ103" s="148" t="s">
        <v>101</v>
      </c>
      <c r="AK103" s="149">
        <v>0</v>
      </c>
      <c r="AL103" s="148" t="s">
        <v>101</v>
      </c>
      <c r="AM103" s="149">
        <v>0</v>
      </c>
      <c r="AN103" s="148" t="s">
        <v>101</v>
      </c>
      <c r="AO103" s="149">
        <v>0</v>
      </c>
      <c r="AP103" s="148" t="s">
        <v>101</v>
      </c>
      <c r="AQ103" s="149">
        <v>0</v>
      </c>
      <c r="AR103" s="148" t="s">
        <v>101</v>
      </c>
      <c r="AS103" s="149">
        <v>0</v>
      </c>
      <c r="AT103" s="148" t="s">
        <v>101</v>
      </c>
      <c r="AU103" s="149">
        <v>0</v>
      </c>
      <c r="AV103" s="148" t="s">
        <v>101</v>
      </c>
      <c r="AW103" s="149">
        <v>0</v>
      </c>
      <c r="AX103" s="150">
        <f>'2'!BB99</f>
        <v>0</v>
      </c>
      <c r="AY103" s="149">
        <f>'2'!AN99</f>
        <v>0</v>
      </c>
      <c r="AZ103" s="148" t="s">
        <v>101</v>
      </c>
      <c r="BA103" s="149">
        <v>0</v>
      </c>
      <c r="BB103" s="148" t="s">
        <v>101</v>
      </c>
      <c r="BC103" s="149">
        <v>0</v>
      </c>
    </row>
    <row r="104" spans="1:55" s="139" customFormat="1" ht="16.5" customHeight="1" x14ac:dyDescent="0.25">
      <c r="A104" s="151" t="s">
        <v>237</v>
      </c>
      <c r="B104" s="169" t="s">
        <v>253</v>
      </c>
      <c r="C104" s="147" t="s">
        <v>254</v>
      </c>
      <c r="D104" s="148" t="s">
        <v>101</v>
      </c>
      <c r="E104" s="149">
        <v>0</v>
      </c>
      <c r="F104" s="148" t="s">
        <v>101</v>
      </c>
      <c r="G104" s="149">
        <v>0</v>
      </c>
      <c r="H104" s="148" t="s">
        <v>101</v>
      </c>
      <c r="I104" s="149">
        <v>0</v>
      </c>
      <c r="J104" s="148" t="s">
        <v>101</v>
      </c>
      <c r="K104" s="149">
        <v>0</v>
      </c>
      <c r="L104" s="148" t="s">
        <v>101</v>
      </c>
      <c r="M104" s="149">
        <v>0</v>
      </c>
      <c r="N104" s="148" t="s">
        <v>101</v>
      </c>
      <c r="O104" s="149">
        <v>0</v>
      </c>
      <c r="P104" s="148" t="s">
        <v>101</v>
      </c>
      <c r="Q104" s="149">
        <v>0</v>
      </c>
      <c r="R104" s="148" t="s">
        <v>101</v>
      </c>
      <c r="S104" s="149">
        <v>0</v>
      </c>
      <c r="T104" s="148" t="s">
        <v>101</v>
      </c>
      <c r="U104" s="149">
        <v>0</v>
      </c>
      <c r="V104" s="148" t="s">
        <v>101</v>
      </c>
      <c r="W104" s="149">
        <v>0</v>
      </c>
      <c r="X104" s="148" t="s">
        <v>101</v>
      </c>
      <c r="Y104" s="149">
        <v>0</v>
      </c>
      <c r="Z104" s="148" t="s">
        <v>101</v>
      </c>
      <c r="AA104" s="149">
        <v>0</v>
      </c>
      <c r="AB104" s="148" t="s">
        <v>101</v>
      </c>
      <c r="AC104" s="149">
        <v>0</v>
      </c>
      <c r="AD104" s="148" t="s">
        <v>101</v>
      </c>
      <c r="AE104" s="149">
        <v>0</v>
      </c>
      <c r="AF104" s="148" t="s">
        <v>101</v>
      </c>
      <c r="AG104" s="149">
        <v>0</v>
      </c>
      <c r="AH104" s="148" t="s">
        <v>101</v>
      </c>
      <c r="AI104" s="159">
        <v>0</v>
      </c>
      <c r="AJ104" s="148" t="s">
        <v>101</v>
      </c>
      <c r="AK104" s="159">
        <v>0</v>
      </c>
      <c r="AL104" s="148" t="s">
        <v>101</v>
      </c>
      <c r="AM104" s="149">
        <v>0</v>
      </c>
      <c r="AN104" s="148" t="s">
        <v>101</v>
      </c>
      <c r="AO104" s="149">
        <v>0</v>
      </c>
      <c r="AP104" s="148" t="s">
        <v>101</v>
      </c>
      <c r="AQ104" s="149">
        <v>0</v>
      </c>
      <c r="AR104" s="148" t="s">
        <v>101</v>
      </c>
      <c r="AS104" s="149">
        <v>0</v>
      </c>
      <c r="AT104" s="148" t="s">
        <v>101</v>
      </c>
      <c r="AU104" s="149">
        <v>0</v>
      </c>
      <c r="AV104" s="148" t="s">
        <v>101</v>
      </c>
      <c r="AW104" s="149">
        <v>0</v>
      </c>
      <c r="AX104" s="150">
        <f>'2'!BB100</f>
        <v>2.4638399999999998</v>
      </c>
      <c r="AY104" s="149">
        <f>'2'!AN100</f>
        <v>0</v>
      </c>
      <c r="AZ104" s="148" t="s">
        <v>101</v>
      </c>
      <c r="BA104" s="149">
        <v>0</v>
      </c>
      <c r="BB104" s="148" t="s">
        <v>101</v>
      </c>
      <c r="BC104" s="149">
        <v>0</v>
      </c>
    </row>
    <row r="105" spans="1:55" s="139" customFormat="1" ht="16.5" customHeight="1" x14ac:dyDescent="0.25">
      <c r="A105" s="151" t="s">
        <v>237</v>
      </c>
      <c r="B105" s="168" t="s">
        <v>255</v>
      </c>
      <c r="C105" s="147" t="s">
        <v>256</v>
      </c>
      <c r="D105" s="148" t="s">
        <v>101</v>
      </c>
      <c r="E105" s="149">
        <v>0</v>
      </c>
      <c r="F105" s="148" t="s">
        <v>101</v>
      </c>
      <c r="G105" s="149">
        <v>0</v>
      </c>
      <c r="H105" s="148" t="s">
        <v>101</v>
      </c>
      <c r="I105" s="149">
        <v>0</v>
      </c>
      <c r="J105" s="148" t="s">
        <v>101</v>
      </c>
      <c r="K105" s="149">
        <v>0</v>
      </c>
      <c r="L105" s="148" t="s">
        <v>101</v>
      </c>
      <c r="M105" s="149">
        <v>0</v>
      </c>
      <c r="N105" s="148" t="s">
        <v>101</v>
      </c>
      <c r="O105" s="149">
        <v>0</v>
      </c>
      <c r="P105" s="148" t="s">
        <v>101</v>
      </c>
      <c r="Q105" s="149">
        <v>0</v>
      </c>
      <c r="R105" s="148" t="s">
        <v>101</v>
      </c>
      <c r="S105" s="149">
        <v>0</v>
      </c>
      <c r="T105" s="148" t="s">
        <v>101</v>
      </c>
      <c r="U105" s="149">
        <v>0</v>
      </c>
      <c r="V105" s="148" t="s">
        <v>101</v>
      </c>
      <c r="W105" s="149">
        <v>0</v>
      </c>
      <c r="X105" s="148" t="s">
        <v>101</v>
      </c>
      <c r="Y105" s="149">
        <v>0</v>
      </c>
      <c r="Z105" s="148" t="s">
        <v>101</v>
      </c>
      <c r="AA105" s="149">
        <v>0</v>
      </c>
      <c r="AB105" s="148" t="s">
        <v>101</v>
      </c>
      <c r="AC105" s="149">
        <v>0</v>
      </c>
      <c r="AD105" s="148" t="s">
        <v>101</v>
      </c>
      <c r="AE105" s="149">
        <v>0</v>
      </c>
      <c r="AF105" s="148" t="s">
        <v>101</v>
      </c>
      <c r="AG105" s="149">
        <v>0</v>
      </c>
      <c r="AH105" s="148" t="s">
        <v>101</v>
      </c>
      <c r="AI105" s="149">
        <v>0</v>
      </c>
      <c r="AJ105" s="148" t="s">
        <v>101</v>
      </c>
      <c r="AK105" s="149">
        <v>0</v>
      </c>
      <c r="AL105" s="148" t="s">
        <v>101</v>
      </c>
      <c r="AM105" s="149">
        <v>0</v>
      </c>
      <c r="AN105" s="148" t="s">
        <v>101</v>
      </c>
      <c r="AO105" s="149">
        <v>0</v>
      </c>
      <c r="AP105" s="148" t="s">
        <v>101</v>
      </c>
      <c r="AQ105" s="149">
        <v>0</v>
      </c>
      <c r="AR105" s="148" t="s">
        <v>101</v>
      </c>
      <c r="AS105" s="149">
        <v>0</v>
      </c>
      <c r="AT105" s="148" t="s">
        <v>101</v>
      </c>
      <c r="AU105" s="149">
        <v>0</v>
      </c>
      <c r="AV105" s="148" t="s">
        <v>101</v>
      </c>
      <c r="AW105" s="149">
        <v>0</v>
      </c>
      <c r="AX105" s="150">
        <f>'2'!BB101</f>
        <v>0</v>
      </c>
      <c r="AY105" s="149">
        <f>'2'!AN101</f>
        <v>0</v>
      </c>
      <c r="AZ105" s="148" t="s">
        <v>101</v>
      </c>
      <c r="BA105" s="149">
        <v>0</v>
      </c>
      <c r="BB105" s="148" t="s">
        <v>101</v>
      </c>
      <c r="BC105" s="149">
        <v>0</v>
      </c>
    </row>
    <row r="106" spans="1:55" s="139" customFormat="1" ht="16.5" customHeight="1" x14ac:dyDescent="0.25">
      <c r="A106" s="151" t="s">
        <v>257</v>
      </c>
      <c r="B106" s="152" t="s">
        <v>258</v>
      </c>
      <c r="C106" s="147" t="s">
        <v>101</v>
      </c>
      <c r="D106" s="148" t="s">
        <v>101</v>
      </c>
      <c r="E106" s="149">
        <v>0</v>
      </c>
      <c r="F106" s="148" t="s">
        <v>101</v>
      </c>
      <c r="G106" s="149">
        <v>0</v>
      </c>
      <c r="H106" s="148" t="s">
        <v>101</v>
      </c>
      <c r="I106" s="149">
        <v>0</v>
      </c>
      <c r="J106" s="148" t="s">
        <v>101</v>
      </c>
      <c r="K106" s="149">
        <v>0</v>
      </c>
      <c r="L106" s="148" t="s">
        <v>101</v>
      </c>
      <c r="M106" s="149">
        <v>0</v>
      </c>
      <c r="N106" s="148" t="s">
        <v>101</v>
      </c>
      <c r="O106" s="149">
        <v>0</v>
      </c>
      <c r="P106" s="148" t="s">
        <v>101</v>
      </c>
      <c r="Q106" s="149">
        <v>0</v>
      </c>
      <c r="R106" s="148" t="s">
        <v>101</v>
      </c>
      <c r="S106" s="149">
        <v>0</v>
      </c>
      <c r="T106" s="148" t="s">
        <v>101</v>
      </c>
      <c r="U106" s="149">
        <v>0</v>
      </c>
      <c r="V106" s="148" t="s">
        <v>101</v>
      </c>
      <c r="W106" s="149">
        <v>0</v>
      </c>
      <c r="X106" s="148" t="s">
        <v>101</v>
      </c>
      <c r="Y106" s="149">
        <v>0</v>
      </c>
      <c r="Z106" s="148" t="s">
        <v>101</v>
      </c>
      <c r="AA106" s="149">
        <v>0</v>
      </c>
      <c r="AB106" s="148" t="s">
        <v>101</v>
      </c>
      <c r="AC106" s="149">
        <v>0</v>
      </c>
      <c r="AD106" s="148" t="s">
        <v>101</v>
      </c>
      <c r="AE106" s="149">
        <v>0</v>
      </c>
      <c r="AF106" s="148" t="s">
        <v>101</v>
      </c>
      <c r="AG106" s="149">
        <v>0</v>
      </c>
      <c r="AH106" s="148" t="s">
        <v>101</v>
      </c>
      <c r="AI106" s="159">
        <v>0</v>
      </c>
      <c r="AJ106" s="148" t="s">
        <v>101</v>
      </c>
      <c r="AK106" s="159">
        <v>0</v>
      </c>
      <c r="AL106" s="148" t="s">
        <v>101</v>
      </c>
      <c r="AM106" s="149">
        <v>0</v>
      </c>
      <c r="AN106" s="148" t="s">
        <v>101</v>
      </c>
      <c r="AO106" s="149">
        <v>0</v>
      </c>
      <c r="AP106" s="148" t="s">
        <v>101</v>
      </c>
      <c r="AQ106" s="149">
        <v>0</v>
      </c>
      <c r="AR106" s="148" t="s">
        <v>101</v>
      </c>
      <c r="AS106" s="149">
        <v>0</v>
      </c>
      <c r="AT106" s="148" t="s">
        <v>101</v>
      </c>
      <c r="AU106" s="149">
        <v>0</v>
      </c>
      <c r="AV106" s="148" t="s">
        <v>101</v>
      </c>
      <c r="AW106" s="149">
        <v>0</v>
      </c>
      <c r="AX106" s="150">
        <f>'2'!BB102</f>
        <v>0</v>
      </c>
      <c r="AY106" s="149">
        <f>'2'!AN102</f>
        <v>0</v>
      </c>
      <c r="AZ106" s="148" t="s">
        <v>101</v>
      </c>
      <c r="BA106" s="149">
        <v>0</v>
      </c>
      <c r="BB106" s="148" t="s">
        <v>101</v>
      </c>
      <c r="BC106" s="149">
        <v>0</v>
      </c>
    </row>
    <row r="107" spans="1:55" s="139" customFormat="1" ht="18" customHeight="1" x14ac:dyDescent="0.25">
      <c r="A107" s="151" t="s">
        <v>259</v>
      </c>
      <c r="B107" s="172" t="s">
        <v>260</v>
      </c>
      <c r="C107" s="147" t="s">
        <v>101</v>
      </c>
      <c r="D107" s="148" t="s">
        <v>101</v>
      </c>
      <c r="E107" s="149">
        <f>E108</f>
        <v>0</v>
      </c>
      <c r="F107" s="148" t="s">
        <v>101</v>
      </c>
      <c r="G107" s="149">
        <f>G108</f>
        <v>0</v>
      </c>
      <c r="H107" s="148" t="s">
        <v>101</v>
      </c>
      <c r="I107" s="149">
        <v>0</v>
      </c>
      <c r="J107" s="148" t="s">
        <v>101</v>
      </c>
      <c r="K107" s="149">
        <v>0</v>
      </c>
      <c r="L107" s="148" t="s">
        <v>101</v>
      </c>
      <c r="M107" s="149">
        <v>0</v>
      </c>
      <c r="N107" s="148" t="s">
        <v>101</v>
      </c>
      <c r="O107" s="149">
        <v>0</v>
      </c>
      <c r="P107" s="148" t="s">
        <v>101</v>
      </c>
      <c r="Q107" s="149">
        <v>0</v>
      </c>
      <c r="R107" s="148" t="s">
        <v>101</v>
      </c>
      <c r="S107" s="149">
        <v>0</v>
      </c>
      <c r="T107" s="148" t="s">
        <v>101</v>
      </c>
      <c r="U107" s="149">
        <f>U108</f>
        <v>0</v>
      </c>
      <c r="V107" s="148" t="s">
        <v>101</v>
      </c>
      <c r="W107" s="149">
        <f>W108</f>
        <v>0</v>
      </c>
      <c r="X107" s="148" t="s">
        <v>101</v>
      </c>
      <c r="Y107" s="149">
        <f>Y108</f>
        <v>0</v>
      </c>
      <c r="Z107" s="148" t="s">
        <v>101</v>
      </c>
      <c r="AA107" s="149">
        <f>AA108</f>
        <v>0</v>
      </c>
      <c r="AB107" s="148" t="s">
        <v>101</v>
      </c>
      <c r="AC107" s="149">
        <v>0</v>
      </c>
      <c r="AD107" s="148" t="s">
        <v>101</v>
      </c>
      <c r="AE107" s="149">
        <v>0</v>
      </c>
      <c r="AF107" s="148" t="s">
        <v>101</v>
      </c>
      <c r="AG107" s="149">
        <f>AG108</f>
        <v>0</v>
      </c>
      <c r="AH107" s="148" t="s">
        <v>101</v>
      </c>
      <c r="AI107" s="149">
        <f>AI108</f>
        <v>0</v>
      </c>
      <c r="AJ107" s="148" t="s">
        <v>101</v>
      </c>
      <c r="AK107" s="149">
        <f>AK108</f>
        <v>0</v>
      </c>
      <c r="AL107" s="148" t="s">
        <v>101</v>
      </c>
      <c r="AM107" s="149">
        <f>AM108</f>
        <v>0</v>
      </c>
      <c r="AN107" s="148" t="s">
        <v>101</v>
      </c>
      <c r="AO107" s="149">
        <f>AO108</f>
        <v>0</v>
      </c>
      <c r="AP107" s="148" t="s">
        <v>101</v>
      </c>
      <c r="AQ107" s="149">
        <f>AQ108</f>
        <v>0</v>
      </c>
      <c r="AR107" s="148" t="s">
        <v>101</v>
      </c>
      <c r="AS107" s="149">
        <f>AS108</f>
        <v>0</v>
      </c>
      <c r="AT107" s="148" t="s">
        <v>101</v>
      </c>
      <c r="AU107" s="149">
        <f>AU108</f>
        <v>0</v>
      </c>
      <c r="AV107" s="148" t="s">
        <v>101</v>
      </c>
      <c r="AW107" s="149">
        <f>AW108</f>
        <v>0</v>
      </c>
      <c r="AX107" s="150">
        <f>'2'!BB103</f>
        <v>10.147825698</v>
      </c>
      <c r="AY107" s="149">
        <f>'2'!AN103</f>
        <v>6.4063015600000011</v>
      </c>
      <c r="AZ107" s="148" t="s">
        <v>101</v>
      </c>
      <c r="BA107" s="149">
        <f>SUM(BA108:BA118)</f>
        <v>0</v>
      </c>
      <c r="BB107" s="148" t="s">
        <v>101</v>
      </c>
      <c r="BC107" s="149">
        <f>BC108</f>
        <v>0</v>
      </c>
    </row>
    <row r="108" spans="1:55" s="139" customFormat="1" ht="31.5" customHeight="1" x14ac:dyDescent="0.25">
      <c r="A108" s="151" t="s">
        <v>259</v>
      </c>
      <c r="B108" s="173" t="s">
        <v>261</v>
      </c>
      <c r="C108" s="174" t="s">
        <v>262</v>
      </c>
      <c r="D108" s="148" t="s">
        <v>101</v>
      </c>
      <c r="E108" s="149">
        <v>0</v>
      </c>
      <c r="F108" s="148" t="s">
        <v>101</v>
      </c>
      <c r="G108" s="149">
        <v>0</v>
      </c>
      <c r="H108" s="148" t="s">
        <v>101</v>
      </c>
      <c r="I108" s="149">
        <v>0</v>
      </c>
      <c r="J108" s="148" t="s">
        <v>101</v>
      </c>
      <c r="K108" s="149">
        <v>0</v>
      </c>
      <c r="L108" s="148" t="s">
        <v>101</v>
      </c>
      <c r="M108" s="149">
        <v>0</v>
      </c>
      <c r="N108" s="148" t="s">
        <v>101</v>
      </c>
      <c r="O108" s="149">
        <v>0</v>
      </c>
      <c r="P108" s="148" t="s">
        <v>101</v>
      </c>
      <c r="Q108" s="149">
        <v>0</v>
      </c>
      <c r="R108" s="148" t="s">
        <v>101</v>
      </c>
      <c r="S108" s="149">
        <v>0</v>
      </c>
      <c r="T108" s="148" t="s">
        <v>101</v>
      </c>
      <c r="U108" s="149">
        <v>0</v>
      </c>
      <c r="V108" s="148" t="s">
        <v>101</v>
      </c>
      <c r="W108" s="149">
        <v>0</v>
      </c>
      <c r="X108" s="148" t="s">
        <v>101</v>
      </c>
      <c r="Y108" s="149">
        <v>0</v>
      </c>
      <c r="Z108" s="148" t="s">
        <v>101</v>
      </c>
      <c r="AA108" s="149">
        <v>0</v>
      </c>
      <c r="AB108" s="148" t="s">
        <v>101</v>
      </c>
      <c r="AC108" s="149">
        <v>0</v>
      </c>
      <c r="AD108" s="148" t="s">
        <v>101</v>
      </c>
      <c r="AE108" s="149">
        <v>0</v>
      </c>
      <c r="AF108" s="148" t="s">
        <v>101</v>
      </c>
      <c r="AG108" s="149">
        <v>0</v>
      </c>
      <c r="AH108" s="148" t="s">
        <v>101</v>
      </c>
      <c r="AI108" s="149">
        <v>0</v>
      </c>
      <c r="AJ108" s="148" t="s">
        <v>101</v>
      </c>
      <c r="AK108" s="149">
        <v>0</v>
      </c>
      <c r="AL108" s="148" t="s">
        <v>101</v>
      </c>
      <c r="AM108" s="149">
        <v>0</v>
      </c>
      <c r="AN108" s="148" t="s">
        <v>101</v>
      </c>
      <c r="AO108" s="149">
        <v>0</v>
      </c>
      <c r="AP108" s="148" t="s">
        <v>101</v>
      </c>
      <c r="AQ108" s="149">
        <v>0</v>
      </c>
      <c r="AR108" s="148" t="s">
        <v>101</v>
      </c>
      <c r="AS108" s="149">
        <v>0</v>
      </c>
      <c r="AT108" s="148" t="s">
        <v>101</v>
      </c>
      <c r="AU108" s="149">
        <v>0</v>
      </c>
      <c r="AV108" s="148" t="s">
        <v>101</v>
      </c>
      <c r="AW108" s="149">
        <v>0</v>
      </c>
      <c r="AX108" s="150">
        <f>'2'!BB104</f>
        <v>4.5340462979999998</v>
      </c>
      <c r="AY108" s="149">
        <f>'2'!AN104</f>
        <v>1.08870216</v>
      </c>
      <c r="AZ108" s="148" t="s">
        <v>101</v>
      </c>
      <c r="BA108" s="149">
        <v>0</v>
      </c>
      <c r="BB108" s="148" t="s">
        <v>101</v>
      </c>
      <c r="BC108" s="149">
        <v>0</v>
      </c>
    </row>
    <row r="109" spans="1:55" s="139" customFormat="1" ht="15.75" customHeight="1" x14ac:dyDescent="0.25">
      <c r="A109" s="151" t="s">
        <v>259</v>
      </c>
      <c r="B109" s="175" t="s">
        <v>263</v>
      </c>
      <c r="C109" s="174" t="s">
        <v>101</v>
      </c>
      <c r="D109" s="148" t="s">
        <v>101</v>
      </c>
      <c r="E109" s="149">
        <v>0</v>
      </c>
      <c r="F109" s="148" t="s">
        <v>101</v>
      </c>
      <c r="G109" s="149">
        <v>0</v>
      </c>
      <c r="H109" s="148" t="s">
        <v>101</v>
      </c>
      <c r="I109" s="149">
        <v>0</v>
      </c>
      <c r="J109" s="148" t="s">
        <v>101</v>
      </c>
      <c r="K109" s="149">
        <v>0</v>
      </c>
      <c r="L109" s="148" t="s">
        <v>101</v>
      </c>
      <c r="M109" s="149">
        <v>0</v>
      </c>
      <c r="N109" s="148" t="s">
        <v>101</v>
      </c>
      <c r="O109" s="149">
        <v>0</v>
      </c>
      <c r="P109" s="148" t="s">
        <v>101</v>
      </c>
      <c r="Q109" s="149">
        <v>0</v>
      </c>
      <c r="R109" s="148" t="s">
        <v>101</v>
      </c>
      <c r="S109" s="149">
        <v>0</v>
      </c>
      <c r="T109" s="148" t="s">
        <v>101</v>
      </c>
      <c r="U109" s="149">
        <v>0</v>
      </c>
      <c r="V109" s="148" t="s">
        <v>101</v>
      </c>
      <c r="W109" s="149">
        <v>0</v>
      </c>
      <c r="X109" s="148" t="s">
        <v>101</v>
      </c>
      <c r="Y109" s="149">
        <v>0</v>
      </c>
      <c r="Z109" s="148" t="s">
        <v>101</v>
      </c>
      <c r="AA109" s="149">
        <v>0</v>
      </c>
      <c r="AB109" s="148" t="s">
        <v>101</v>
      </c>
      <c r="AC109" s="149">
        <v>0</v>
      </c>
      <c r="AD109" s="148" t="s">
        <v>101</v>
      </c>
      <c r="AE109" s="149">
        <v>0</v>
      </c>
      <c r="AF109" s="148" t="s">
        <v>101</v>
      </c>
      <c r="AG109" s="149">
        <v>0</v>
      </c>
      <c r="AH109" s="148" t="s">
        <v>101</v>
      </c>
      <c r="AI109" s="149">
        <v>0</v>
      </c>
      <c r="AJ109" s="148" t="s">
        <v>101</v>
      </c>
      <c r="AK109" s="149">
        <v>0</v>
      </c>
      <c r="AL109" s="148" t="s">
        <v>101</v>
      </c>
      <c r="AM109" s="149">
        <v>0</v>
      </c>
      <c r="AN109" s="148" t="s">
        <v>101</v>
      </c>
      <c r="AO109" s="149">
        <v>0</v>
      </c>
      <c r="AP109" s="148" t="s">
        <v>101</v>
      </c>
      <c r="AQ109" s="149">
        <v>0</v>
      </c>
      <c r="AR109" s="148" t="s">
        <v>101</v>
      </c>
      <c r="AS109" s="149">
        <v>0</v>
      </c>
      <c r="AT109" s="148" t="s">
        <v>101</v>
      </c>
      <c r="AU109" s="149">
        <v>0</v>
      </c>
      <c r="AV109" s="148" t="s">
        <v>101</v>
      </c>
      <c r="AW109" s="149">
        <v>0</v>
      </c>
      <c r="AX109" s="150">
        <f>'2'!BB105</f>
        <v>4.3630000000000004</v>
      </c>
      <c r="AY109" s="149">
        <f>'2'!AN105</f>
        <v>4.3630000000000004</v>
      </c>
      <c r="AZ109" s="148" t="s">
        <v>101</v>
      </c>
      <c r="BA109" s="149">
        <v>0</v>
      </c>
      <c r="BB109" s="148" t="s">
        <v>101</v>
      </c>
      <c r="BC109" s="149">
        <v>0</v>
      </c>
    </row>
    <row r="110" spans="1:55" s="139" customFormat="1" ht="31.5" customHeight="1" x14ac:dyDescent="0.25">
      <c r="A110" s="151" t="s">
        <v>264</v>
      </c>
      <c r="B110" s="175" t="s">
        <v>265</v>
      </c>
      <c r="C110" s="174" t="s">
        <v>266</v>
      </c>
      <c r="D110" s="148" t="s">
        <v>101</v>
      </c>
      <c r="E110" s="149">
        <v>0</v>
      </c>
      <c r="F110" s="148" t="s">
        <v>101</v>
      </c>
      <c r="G110" s="149">
        <v>0</v>
      </c>
      <c r="H110" s="148" t="s">
        <v>101</v>
      </c>
      <c r="I110" s="149">
        <v>0</v>
      </c>
      <c r="J110" s="148" t="s">
        <v>101</v>
      </c>
      <c r="K110" s="149">
        <v>0</v>
      </c>
      <c r="L110" s="148" t="s">
        <v>101</v>
      </c>
      <c r="M110" s="149">
        <v>0</v>
      </c>
      <c r="N110" s="148" t="s">
        <v>101</v>
      </c>
      <c r="O110" s="149">
        <v>0</v>
      </c>
      <c r="P110" s="148" t="s">
        <v>101</v>
      </c>
      <c r="Q110" s="149">
        <v>0</v>
      </c>
      <c r="R110" s="148" t="s">
        <v>101</v>
      </c>
      <c r="S110" s="149">
        <v>0</v>
      </c>
      <c r="T110" s="148" t="s">
        <v>101</v>
      </c>
      <c r="U110" s="149">
        <v>0</v>
      </c>
      <c r="V110" s="148" t="s">
        <v>101</v>
      </c>
      <c r="W110" s="149">
        <v>0</v>
      </c>
      <c r="X110" s="148" t="s">
        <v>101</v>
      </c>
      <c r="Y110" s="149">
        <v>0</v>
      </c>
      <c r="Z110" s="148" t="s">
        <v>101</v>
      </c>
      <c r="AA110" s="149">
        <v>0</v>
      </c>
      <c r="AB110" s="148" t="s">
        <v>101</v>
      </c>
      <c r="AC110" s="149">
        <v>0</v>
      </c>
      <c r="AD110" s="148" t="s">
        <v>101</v>
      </c>
      <c r="AE110" s="149">
        <v>0</v>
      </c>
      <c r="AF110" s="148" t="s">
        <v>101</v>
      </c>
      <c r="AG110" s="149">
        <v>0</v>
      </c>
      <c r="AH110" s="148" t="s">
        <v>101</v>
      </c>
      <c r="AI110" s="149">
        <v>0</v>
      </c>
      <c r="AJ110" s="148" t="s">
        <v>101</v>
      </c>
      <c r="AK110" s="149">
        <v>0</v>
      </c>
      <c r="AL110" s="148" t="s">
        <v>101</v>
      </c>
      <c r="AM110" s="149">
        <v>0</v>
      </c>
      <c r="AN110" s="148" t="s">
        <v>101</v>
      </c>
      <c r="AO110" s="149">
        <v>0</v>
      </c>
      <c r="AP110" s="148" t="s">
        <v>101</v>
      </c>
      <c r="AQ110" s="149">
        <v>0</v>
      </c>
      <c r="AR110" s="148" t="s">
        <v>101</v>
      </c>
      <c r="AS110" s="149">
        <v>0</v>
      </c>
      <c r="AT110" s="148" t="s">
        <v>101</v>
      </c>
      <c r="AU110" s="149">
        <v>0</v>
      </c>
      <c r="AV110" s="148" t="s">
        <v>101</v>
      </c>
      <c r="AW110" s="149">
        <v>0</v>
      </c>
      <c r="AX110" s="150">
        <f>'2'!BB106</f>
        <v>0.94299999999999995</v>
      </c>
      <c r="AY110" s="149">
        <f>'2'!AN106</f>
        <v>0.94299999999999995</v>
      </c>
      <c r="AZ110" s="148" t="s">
        <v>101</v>
      </c>
      <c r="BA110" s="149">
        <v>0</v>
      </c>
      <c r="BB110" s="148" t="s">
        <v>101</v>
      </c>
      <c r="BC110" s="149">
        <v>0</v>
      </c>
    </row>
    <row r="111" spans="1:55" s="139" customFormat="1" ht="15.75" customHeight="1" x14ac:dyDescent="0.25">
      <c r="A111" s="151" t="s">
        <v>267</v>
      </c>
      <c r="B111" s="175" t="s">
        <v>268</v>
      </c>
      <c r="C111" s="174" t="s">
        <v>269</v>
      </c>
      <c r="D111" s="148" t="s">
        <v>101</v>
      </c>
      <c r="E111" s="149">
        <v>0</v>
      </c>
      <c r="F111" s="148" t="s">
        <v>101</v>
      </c>
      <c r="G111" s="149">
        <v>0</v>
      </c>
      <c r="H111" s="148" t="s">
        <v>101</v>
      </c>
      <c r="I111" s="149">
        <v>0</v>
      </c>
      <c r="J111" s="148" t="s">
        <v>101</v>
      </c>
      <c r="K111" s="149">
        <v>0</v>
      </c>
      <c r="L111" s="148" t="s">
        <v>101</v>
      </c>
      <c r="M111" s="149">
        <v>0</v>
      </c>
      <c r="N111" s="148" t="s">
        <v>101</v>
      </c>
      <c r="O111" s="149">
        <v>0</v>
      </c>
      <c r="P111" s="148" t="s">
        <v>101</v>
      </c>
      <c r="Q111" s="149">
        <v>0</v>
      </c>
      <c r="R111" s="148" t="s">
        <v>101</v>
      </c>
      <c r="S111" s="149">
        <v>0</v>
      </c>
      <c r="T111" s="148" t="s">
        <v>101</v>
      </c>
      <c r="U111" s="149">
        <v>0</v>
      </c>
      <c r="V111" s="148" t="s">
        <v>101</v>
      </c>
      <c r="W111" s="149">
        <v>0</v>
      </c>
      <c r="X111" s="148" t="s">
        <v>101</v>
      </c>
      <c r="Y111" s="149">
        <v>0</v>
      </c>
      <c r="Z111" s="148" t="s">
        <v>101</v>
      </c>
      <c r="AA111" s="149">
        <v>0</v>
      </c>
      <c r="AB111" s="148" t="s">
        <v>101</v>
      </c>
      <c r="AC111" s="149">
        <v>0</v>
      </c>
      <c r="AD111" s="148" t="s">
        <v>101</v>
      </c>
      <c r="AE111" s="149">
        <v>0</v>
      </c>
      <c r="AF111" s="148" t="s">
        <v>101</v>
      </c>
      <c r="AG111" s="149">
        <v>0</v>
      </c>
      <c r="AH111" s="148" t="s">
        <v>101</v>
      </c>
      <c r="AI111" s="149">
        <v>0</v>
      </c>
      <c r="AJ111" s="148" t="s">
        <v>101</v>
      </c>
      <c r="AK111" s="149">
        <v>0</v>
      </c>
      <c r="AL111" s="148" t="s">
        <v>101</v>
      </c>
      <c r="AM111" s="149">
        <v>0</v>
      </c>
      <c r="AN111" s="148" t="s">
        <v>101</v>
      </c>
      <c r="AO111" s="149">
        <v>0</v>
      </c>
      <c r="AP111" s="148" t="s">
        <v>101</v>
      </c>
      <c r="AQ111" s="149">
        <v>0</v>
      </c>
      <c r="AR111" s="148" t="s">
        <v>101</v>
      </c>
      <c r="AS111" s="149">
        <v>0</v>
      </c>
      <c r="AT111" s="148" t="s">
        <v>101</v>
      </c>
      <c r="AU111" s="149">
        <v>0</v>
      </c>
      <c r="AV111" s="148" t="s">
        <v>101</v>
      </c>
      <c r="AW111" s="149">
        <v>0</v>
      </c>
      <c r="AX111" s="150">
        <f>'2'!BB107</f>
        <v>0.20000000000000007</v>
      </c>
      <c r="AY111" s="149">
        <f>'2'!AN107</f>
        <v>0.20000000000000007</v>
      </c>
      <c r="AZ111" s="148" t="s">
        <v>101</v>
      </c>
      <c r="BA111" s="149">
        <v>0</v>
      </c>
      <c r="BB111" s="148" t="s">
        <v>101</v>
      </c>
      <c r="BC111" s="149">
        <v>0</v>
      </c>
    </row>
    <row r="112" spans="1:55" s="139" customFormat="1" ht="15.75" hidden="1" customHeight="1" x14ac:dyDescent="0.25">
      <c r="A112" s="151" t="s">
        <v>270</v>
      </c>
      <c r="B112" s="175" t="s">
        <v>271</v>
      </c>
      <c r="C112" s="174" t="s">
        <v>272</v>
      </c>
      <c r="D112" s="148"/>
      <c r="E112" s="149"/>
      <c r="F112" s="148"/>
      <c r="G112" s="149"/>
      <c r="H112" s="148"/>
      <c r="I112" s="149"/>
      <c r="J112" s="148"/>
      <c r="K112" s="149"/>
      <c r="L112" s="148"/>
      <c r="M112" s="149"/>
      <c r="N112" s="148"/>
      <c r="O112" s="149"/>
      <c r="P112" s="148"/>
      <c r="Q112" s="149"/>
      <c r="R112" s="148"/>
      <c r="S112" s="149"/>
      <c r="T112" s="148"/>
      <c r="U112" s="149"/>
      <c r="V112" s="148"/>
      <c r="W112" s="149"/>
      <c r="X112" s="148"/>
      <c r="Y112" s="149"/>
      <c r="Z112" s="148"/>
      <c r="AA112" s="149"/>
      <c r="AB112" s="148"/>
      <c r="AC112" s="149"/>
      <c r="AD112" s="148"/>
      <c r="AE112" s="149"/>
      <c r="AF112" s="148"/>
      <c r="AG112" s="149"/>
      <c r="AH112" s="148"/>
      <c r="AI112" s="149"/>
      <c r="AJ112" s="148"/>
      <c r="AK112" s="149"/>
      <c r="AL112" s="148"/>
      <c r="AM112" s="149"/>
      <c r="AN112" s="148"/>
      <c r="AO112" s="149"/>
      <c r="AP112" s="148"/>
      <c r="AQ112" s="149"/>
      <c r="AR112" s="148"/>
      <c r="AS112" s="149"/>
      <c r="AT112" s="148"/>
      <c r="AU112" s="149"/>
      <c r="AV112" s="148"/>
      <c r="AW112" s="149"/>
      <c r="AX112" s="150"/>
      <c r="AY112" s="149"/>
      <c r="AZ112" s="148"/>
      <c r="BA112" s="149"/>
      <c r="BB112" s="148"/>
      <c r="BC112" s="149"/>
    </row>
    <row r="113" spans="1:55" s="139" customFormat="1" ht="31.5" customHeight="1" x14ac:dyDescent="0.25">
      <c r="A113" s="151" t="s">
        <v>273</v>
      </c>
      <c r="B113" s="175" t="s">
        <v>274</v>
      </c>
      <c r="C113" s="174" t="s">
        <v>275</v>
      </c>
      <c r="D113" s="148" t="s">
        <v>101</v>
      </c>
      <c r="E113" s="149">
        <v>0</v>
      </c>
      <c r="F113" s="148" t="s">
        <v>101</v>
      </c>
      <c r="G113" s="149">
        <v>0</v>
      </c>
      <c r="H113" s="148" t="s">
        <v>101</v>
      </c>
      <c r="I113" s="149">
        <v>0</v>
      </c>
      <c r="J113" s="148" t="s">
        <v>101</v>
      </c>
      <c r="K113" s="149">
        <v>0</v>
      </c>
      <c r="L113" s="148" t="s">
        <v>101</v>
      </c>
      <c r="M113" s="149">
        <v>0</v>
      </c>
      <c r="N113" s="148" t="s">
        <v>101</v>
      </c>
      <c r="O113" s="149">
        <v>0</v>
      </c>
      <c r="P113" s="148" t="s">
        <v>101</v>
      </c>
      <c r="Q113" s="149">
        <v>0</v>
      </c>
      <c r="R113" s="148" t="s">
        <v>101</v>
      </c>
      <c r="S113" s="149">
        <v>0</v>
      </c>
      <c r="T113" s="148" t="s">
        <v>101</v>
      </c>
      <c r="U113" s="149">
        <v>0</v>
      </c>
      <c r="V113" s="148" t="s">
        <v>101</v>
      </c>
      <c r="W113" s="149">
        <v>0</v>
      </c>
      <c r="X113" s="148" t="s">
        <v>101</v>
      </c>
      <c r="Y113" s="149">
        <v>0</v>
      </c>
      <c r="Z113" s="148" t="s">
        <v>101</v>
      </c>
      <c r="AA113" s="149">
        <v>0</v>
      </c>
      <c r="AB113" s="148" t="s">
        <v>101</v>
      </c>
      <c r="AC113" s="149">
        <v>0</v>
      </c>
      <c r="AD113" s="148" t="s">
        <v>101</v>
      </c>
      <c r="AE113" s="149">
        <v>0</v>
      </c>
      <c r="AF113" s="148" t="s">
        <v>101</v>
      </c>
      <c r="AG113" s="149">
        <v>0</v>
      </c>
      <c r="AH113" s="148" t="s">
        <v>101</v>
      </c>
      <c r="AI113" s="149">
        <v>0</v>
      </c>
      <c r="AJ113" s="148" t="s">
        <v>101</v>
      </c>
      <c r="AK113" s="149">
        <v>0</v>
      </c>
      <c r="AL113" s="148" t="s">
        <v>101</v>
      </c>
      <c r="AM113" s="149">
        <v>0</v>
      </c>
      <c r="AN113" s="148" t="s">
        <v>101</v>
      </c>
      <c r="AO113" s="149">
        <v>0</v>
      </c>
      <c r="AP113" s="148" t="s">
        <v>101</v>
      </c>
      <c r="AQ113" s="149">
        <v>0</v>
      </c>
      <c r="AR113" s="148" t="s">
        <v>101</v>
      </c>
      <c r="AS113" s="149">
        <v>0</v>
      </c>
      <c r="AT113" s="148" t="s">
        <v>101</v>
      </c>
      <c r="AU113" s="149">
        <v>0</v>
      </c>
      <c r="AV113" s="148" t="s">
        <v>101</v>
      </c>
      <c r="AW113" s="149">
        <v>0</v>
      </c>
      <c r="AX113" s="150">
        <f>'2'!BB109</f>
        <v>2.3199999999999998</v>
      </c>
      <c r="AY113" s="149">
        <f>'2'!AN109</f>
        <v>2.3199999999999998</v>
      </c>
      <c r="AZ113" s="148" t="s">
        <v>101</v>
      </c>
      <c r="BA113" s="149">
        <v>0</v>
      </c>
      <c r="BB113" s="148" t="s">
        <v>101</v>
      </c>
      <c r="BC113" s="149">
        <v>0</v>
      </c>
    </row>
    <row r="114" spans="1:55" s="139" customFormat="1" ht="31.5" customHeight="1" x14ac:dyDescent="0.25">
      <c r="A114" s="151" t="s">
        <v>276</v>
      </c>
      <c r="B114" s="175" t="s">
        <v>277</v>
      </c>
      <c r="C114" s="174" t="s">
        <v>278</v>
      </c>
      <c r="D114" s="148" t="s">
        <v>101</v>
      </c>
      <c r="E114" s="149">
        <v>0</v>
      </c>
      <c r="F114" s="148" t="s">
        <v>101</v>
      </c>
      <c r="G114" s="149">
        <v>0</v>
      </c>
      <c r="H114" s="148" t="s">
        <v>101</v>
      </c>
      <c r="I114" s="149">
        <v>0</v>
      </c>
      <c r="J114" s="148" t="s">
        <v>101</v>
      </c>
      <c r="K114" s="149">
        <v>0</v>
      </c>
      <c r="L114" s="148" t="s">
        <v>101</v>
      </c>
      <c r="M114" s="149">
        <v>0</v>
      </c>
      <c r="N114" s="148" t="s">
        <v>101</v>
      </c>
      <c r="O114" s="149">
        <v>0</v>
      </c>
      <c r="P114" s="148" t="s">
        <v>101</v>
      </c>
      <c r="Q114" s="149">
        <v>0</v>
      </c>
      <c r="R114" s="148" t="s">
        <v>101</v>
      </c>
      <c r="S114" s="149">
        <v>0</v>
      </c>
      <c r="T114" s="148" t="s">
        <v>101</v>
      </c>
      <c r="U114" s="149">
        <v>0</v>
      </c>
      <c r="V114" s="148" t="s">
        <v>101</v>
      </c>
      <c r="W114" s="149">
        <v>0</v>
      </c>
      <c r="X114" s="148" t="s">
        <v>101</v>
      </c>
      <c r="Y114" s="149">
        <v>0</v>
      </c>
      <c r="Z114" s="148" t="s">
        <v>101</v>
      </c>
      <c r="AA114" s="149">
        <v>0</v>
      </c>
      <c r="AB114" s="148" t="s">
        <v>101</v>
      </c>
      <c r="AC114" s="149">
        <v>0</v>
      </c>
      <c r="AD114" s="148" t="s">
        <v>101</v>
      </c>
      <c r="AE114" s="149">
        <v>0</v>
      </c>
      <c r="AF114" s="148" t="s">
        <v>101</v>
      </c>
      <c r="AG114" s="149">
        <v>0</v>
      </c>
      <c r="AH114" s="148" t="s">
        <v>101</v>
      </c>
      <c r="AI114" s="149">
        <v>0</v>
      </c>
      <c r="AJ114" s="148" t="s">
        <v>101</v>
      </c>
      <c r="AK114" s="149">
        <v>0</v>
      </c>
      <c r="AL114" s="148" t="s">
        <v>101</v>
      </c>
      <c r="AM114" s="149">
        <v>0</v>
      </c>
      <c r="AN114" s="148" t="s">
        <v>101</v>
      </c>
      <c r="AO114" s="149">
        <v>0</v>
      </c>
      <c r="AP114" s="148" t="s">
        <v>101</v>
      </c>
      <c r="AQ114" s="149">
        <v>0</v>
      </c>
      <c r="AR114" s="148" t="s">
        <v>101</v>
      </c>
      <c r="AS114" s="149">
        <v>0</v>
      </c>
      <c r="AT114" s="148" t="s">
        <v>101</v>
      </c>
      <c r="AU114" s="149">
        <v>0</v>
      </c>
      <c r="AV114" s="148" t="s">
        <v>101</v>
      </c>
      <c r="AW114" s="149">
        <v>0</v>
      </c>
      <c r="AX114" s="150">
        <f>'2'!BB110</f>
        <v>0.9</v>
      </c>
      <c r="AY114" s="149">
        <f>'2'!AN110</f>
        <v>0.9</v>
      </c>
      <c r="AZ114" s="148" t="s">
        <v>101</v>
      </c>
      <c r="BA114" s="149">
        <v>0</v>
      </c>
      <c r="BB114" s="148" t="s">
        <v>101</v>
      </c>
      <c r="BC114" s="149">
        <v>0</v>
      </c>
    </row>
    <row r="115" spans="1:55" s="139" customFormat="1" ht="16.5" customHeight="1" x14ac:dyDescent="0.25">
      <c r="A115" s="151" t="s">
        <v>259</v>
      </c>
      <c r="B115" s="158" t="s">
        <v>279</v>
      </c>
      <c r="C115" s="147" t="s">
        <v>280</v>
      </c>
      <c r="D115" s="148" t="s">
        <v>101</v>
      </c>
      <c r="E115" s="149">
        <v>0</v>
      </c>
      <c r="F115" s="148" t="s">
        <v>101</v>
      </c>
      <c r="G115" s="149">
        <v>0</v>
      </c>
      <c r="H115" s="148" t="s">
        <v>101</v>
      </c>
      <c r="I115" s="149">
        <v>0</v>
      </c>
      <c r="J115" s="148" t="s">
        <v>101</v>
      </c>
      <c r="K115" s="149">
        <v>0</v>
      </c>
      <c r="L115" s="148" t="s">
        <v>101</v>
      </c>
      <c r="M115" s="149">
        <v>0</v>
      </c>
      <c r="N115" s="148" t="s">
        <v>101</v>
      </c>
      <c r="O115" s="149">
        <v>0</v>
      </c>
      <c r="P115" s="148" t="s">
        <v>101</v>
      </c>
      <c r="Q115" s="149">
        <v>0</v>
      </c>
      <c r="R115" s="148" t="s">
        <v>101</v>
      </c>
      <c r="S115" s="149">
        <v>0</v>
      </c>
      <c r="T115" s="148" t="s">
        <v>101</v>
      </c>
      <c r="U115" s="149">
        <v>0</v>
      </c>
      <c r="V115" s="148" t="s">
        <v>101</v>
      </c>
      <c r="W115" s="149">
        <v>0</v>
      </c>
      <c r="X115" s="148" t="s">
        <v>101</v>
      </c>
      <c r="Y115" s="149">
        <v>0</v>
      </c>
      <c r="Z115" s="148" t="s">
        <v>101</v>
      </c>
      <c r="AA115" s="149">
        <v>0</v>
      </c>
      <c r="AB115" s="148" t="s">
        <v>101</v>
      </c>
      <c r="AC115" s="149">
        <v>0</v>
      </c>
      <c r="AD115" s="148" t="s">
        <v>101</v>
      </c>
      <c r="AE115" s="149">
        <v>0</v>
      </c>
      <c r="AF115" s="148" t="s">
        <v>101</v>
      </c>
      <c r="AG115" s="149">
        <v>0</v>
      </c>
      <c r="AH115" s="148" t="s">
        <v>101</v>
      </c>
      <c r="AI115" s="149">
        <v>0</v>
      </c>
      <c r="AJ115" s="148" t="s">
        <v>101</v>
      </c>
      <c r="AK115" s="149">
        <v>0</v>
      </c>
      <c r="AL115" s="148" t="s">
        <v>101</v>
      </c>
      <c r="AM115" s="149">
        <v>0</v>
      </c>
      <c r="AN115" s="148" t="s">
        <v>101</v>
      </c>
      <c r="AO115" s="149">
        <v>0</v>
      </c>
      <c r="AP115" s="148" t="s">
        <v>101</v>
      </c>
      <c r="AQ115" s="149">
        <v>0</v>
      </c>
      <c r="AR115" s="148" t="s">
        <v>101</v>
      </c>
      <c r="AS115" s="149">
        <v>0</v>
      </c>
      <c r="AT115" s="148" t="s">
        <v>101</v>
      </c>
      <c r="AU115" s="149">
        <v>0</v>
      </c>
      <c r="AV115" s="148" t="s">
        <v>101</v>
      </c>
      <c r="AW115" s="149">
        <v>0</v>
      </c>
      <c r="AX115" s="150">
        <f>'2'!BB111</f>
        <v>0.21239999999999998</v>
      </c>
      <c r="AY115" s="149">
        <f>'2'!AN111</f>
        <v>0.21239999999999998</v>
      </c>
      <c r="AZ115" s="148" t="s">
        <v>101</v>
      </c>
      <c r="BA115" s="149">
        <v>0</v>
      </c>
      <c r="BB115" s="148" t="s">
        <v>101</v>
      </c>
      <c r="BC115" s="149">
        <v>0</v>
      </c>
    </row>
    <row r="116" spans="1:55" s="139" customFormat="1" ht="16.5" customHeight="1" x14ac:dyDescent="0.25">
      <c r="A116" s="151" t="s">
        <v>259</v>
      </c>
      <c r="B116" s="158" t="s">
        <v>281</v>
      </c>
      <c r="C116" s="147" t="s">
        <v>282</v>
      </c>
      <c r="D116" s="148" t="s">
        <v>101</v>
      </c>
      <c r="E116" s="149">
        <v>0</v>
      </c>
      <c r="F116" s="148" t="s">
        <v>101</v>
      </c>
      <c r="G116" s="149">
        <v>0</v>
      </c>
      <c r="H116" s="148" t="s">
        <v>101</v>
      </c>
      <c r="I116" s="149">
        <v>0</v>
      </c>
      <c r="J116" s="148" t="s">
        <v>101</v>
      </c>
      <c r="K116" s="149">
        <v>0</v>
      </c>
      <c r="L116" s="148" t="s">
        <v>101</v>
      </c>
      <c r="M116" s="149">
        <v>0</v>
      </c>
      <c r="N116" s="148" t="s">
        <v>101</v>
      </c>
      <c r="O116" s="149">
        <v>0</v>
      </c>
      <c r="P116" s="148" t="s">
        <v>101</v>
      </c>
      <c r="Q116" s="149">
        <v>0</v>
      </c>
      <c r="R116" s="148" t="s">
        <v>101</v>
      </c>
      <c r="S116" s="149">
        <v>0</v>
      </c>
      <c r="T116" s="148" t="s">
        <v>101</v>
      </c>
      <c r="U116" s="149">
        <v>0</v>
      </c>
      <c r="V116" s="148" t="s">
        <v>101</v>
      </c>
      <c r="W116" s="149">
        <v>0</v>
      </c>
      <c r="X116" s="148" t="s">
        <v>101</v>
      </c>
      <c r="Y116" s="149">
        <v>0</v>
      </c>
      <c r="Z116" s="148" t="s">
        <v>101</v>
      </c>
      <c r="AA116" s="149">
        <v>0</v>
      </c>
      <c r="AB116" s="148" t="s">
        <v>101</v>
      </c>
      <c r="AC116" s="149">
        <v>0</v>
      </c>
      <c r="AD116" s="148" t="s">
        <v>101</v>
      </c>
      <c r="AE116" s="149">
        <v>0</v>
      </c>
      <c r="AF116" s="148" t="s">
        <v>101</v>
      </c>
      <c r="AG116" s="149">
        <v>0</v>
      </c>
      <c r="AH116" s="148" t="s">
        <v>101</v>
      </c>
      <c r="AI116" s="149">
        <v>0</v>
      </c>
      <c r="AJ116" s="148" t="s">
        <v>101</v>
      </c>
      <c r="AK116" s="149">
        <v>0</v>
      </c>
      <c r="AL116" s="148" t="s">
        <v>101</v>
      </c>
      <c r="AM116" s="149">
        <v>0</v>
      </c>
      <c r="AN116" s="148" t="s">
        <v>101</v>
      </c>
      <c r="AO116" s="149">
        <v>0</v>
      </c>
      <c r="AP116" s="148" t="s">
        <v>101</v>
      </c>
      <c r="AQ116" s="149">
        <v>0</v>
      </c>
      <c r="AR116" s="148" t="s">
        <v>101</v>
      </c>
      <c r="AS116" s="149">
        <v>0</v>
      </c>
      <c r="AT116" s="148" t="s">
        <v>101</v>
      </c>
      <c r="AU116" s="149">
        <v>0</v>
      </c>
      <c r="AV116" s="148" t="s">
        <v>101</v>
      </c>
      <c r="AW116" s="149">
        <v>0</v>
      </c>
      <c r="AX116" s="150">
        <f>'2'!BB112</f>
        <v>0.3999994</v>
      </c>
      <c r="AY116" s="149">
        <f>'2'!AN112</f>
        <v>0.3999994</v>
      </c>
      <c r="AZ116" s="148" t="s">
        <v>101</v>
      </c>
      <c r="BA116" s="149">
        <v>0</v>
      </c>
      <c r="BB116" s="148" t="s">
        <v>101</v>
      </c>
      <c r="BC116" s="149">
        <v>0</v>
      </c>
    </row>
    <row r="117" spans="1:55" s="139" customFormat="1" ht="15.75" customHeight="1" x14ac:dyDescent="0.25">
      <c r="A117" s="151" t="s">
        <v>259</v>
      </c>
      <c r="B117" s="173" t="s">
        <v>283</v>
      </c>
      <c r="C117" s="147" t="s">
        <v>284</v>
      </c>
      <c r="D117" s="148" t="s">
        <v>101</v>
      </c>
      <c r="E117" s="149">
        <v>0</v>
      </c>
      <c r="F117" s="148" t="s">
        <v>101</v>
      </c>
      <c r="G117" s="149">
        <v>0</v>
      </c>
      <c r="H117" s="148" t="s">
        <v>101</v>
      </c>
      <c r="I117" s="149">
        <v>0</v>
      </c>
      <c r="J117" s="148" t="s">
        <v>101</v>
      </c>
      <c r="K117" s="149">
        <v>0</v>
      </c>
      <c r="L117" s="148" t="s">
        <v>101</v>
      </c>
      <c r="M117" s="149">
        <v>0</v>
      </c>
      <c r="N117" s="148" t="s">
        <v>101</v>
      </c>
      <c r="O117" s="149">
        <v>0</v>
      </c>
      <c r="P117" s="148" t="s">
        <v>101</v>
      </c>
      <c r="Q117" s="149">
        <v>0</v>
      </c>
      <c r="R117" s="148" t="s">
        <v>101</v>
      </c>
      <c r="S117" s="149">
        <v>0</v>
      </c>
      <c r="T117" s="148" t="s">
        <v>101</v>
      </c>
      <c r="U117" s="149">
        <v>0</v>
      </c>
      <c r="V117" s="148" t="s">
        <v>101</v>
      </c>
      <c r="W117" s="149">
        <v>0</v>
      </c>
      <c r="X117" s="148" t="s">
        <v>101</v>
      </c>
      <c r="Y117" s="149">
        <v>0</v>
      </c>
      <c r="Z117" s="148" t="s">
        <v>101</v>
      </c>
      <c r="AA117" s="149">
        <v>0</v>
      </c>
      <c r="AB117" s="148" t="s">
        <v>101</v>
      </c>
      <c r="AC117" s="149">
        <v>0</v>
      </c>
      <c r="AD117" s="148" t="s">
        <v>101</v>
      </c>
      <c r="AE117" s="149">
        <v>0</v>
      </c>
      <c r="AF117" s="148" t="s">
        <v>101</v>
      </c>
      <c r="AG117" s="149">
        <v>0</v>
      </c>
      <c r="AH117" s="148" t="s">
        <v>101</v>
      </c>
      <c r="AI117" s="149">
        <v>0</v>
      </c>
      <c r="AJ117" s="148" t="s">
        <v>101</v>
      </c>
      <c r="AK117" s="149">
        <v>0</v>
      </c>
      <c r="AL117" s="148" t="s">
        <v>101</v>
      </c>
      <c r="AM117" s="149">
        <v>0</v>
      </c>
      <c r="AN117" s="148" t="s">
        <v>101</v>
      </c>
      <c r="AO117" s="149">
        <v>0</v>
      </c>
      <c r="AP117" s="148" t="s">
        <v>101</v>
      </c>
      <c r="AQ117" s="149">
        <v>0</v>
      </c>
      <c r="AR117" s="148" t="s">
        <v>101</v>
      </c>
      <c r="AS117" s="149">
        <v>0</v>
      </c>
      <c r="AT117" s="148" t="s">
        <v>101</v>
      </c>
      <c r="AU117" s="149">
        <v>0</v>
      </c>
      <c r="AV117" s="148" t="s">
        <v>101</v>
      </c>
      <c r="AW117" s="149">
        <v>0</v>
      </c>
      <c r="AX117" s="150">
        <f>'2'!BB113</f>
        <v>0.34219999999999995</v>
      </c>
      <c r="AY117" s="149">
        <f>'2'!AN113</f>
        <v>0.34219999999999995</v>
      </c>
      <c r="AZ117" s="148" t="s">
        <v>101</v>
      </c>
      <c r="BA117" s="149">
        <v>0</v>
      </c>
      <c r="BB117" s="148" t="s">
        <v>101</v>
      </c>
      <c r="BC117" s="149">
        <v>0</v>
      </c>
    </row>
    <row r="118" spans="1:55" s="139" customFormat="1" ht="16.5" customHeight="1" x14ac:dyDescent="0.25">
      <c r="A118" s="151" t="s">
        <v>259</v>
      </c>
      <c r="B118" s="162" t="s">
        <v>285</v>
      </c>
      <c r="C118" s="147" t="s">
        <v>286</v>
      </c>
      <c r="D118" s="176" t="s">
        <v>101</v>
      </c>
      <c r="E118" s="149">
        <v>0</v>
      </c>
      <c r="F118" s="148" t="s">
        <v>101</v>
      </c>
      <c r="G118" s="149">
        <v>0</v>
      </c>
      <c r="H118" s="148" t="s">
        <v>101</v>
      </c>
      <c r="I118" s="149">
        <v>0</v>
      </c>
      <c r="J118" s="148" t="s">
        <v>101</v>
      </c>
      <c r="K118" s="149">
        <v>0</v>
      </c>
      <c r="L118" s="148" t="s">
        <v>101</v>
      </c>
      <c r="M118" s="149">
        <v>0</v>
      </c>
      <c r="N118" s="148" t="s">
        <v>101</v>
      </c>
      <c r="O118" s="149">
        <v>0</v>
      </c>
      <c r="P118" s="148" t="s">
        <v>101</v>
      </c>
      <c r="Q118" s="149">
        <v>0</v>
      </c>
      <c r="R118" s="148" t="s">
        <v>101</v>
      </c>
      <c r="S118" s="149">
        <v>0</v>
      </c>
      <c r="T118" s="148" t="s">
        <v>101</v>
      </c>
      <c r="U118" s="149">
        <v>0</v>
      </c>
      <c r="V118" s="148" t="s">
        <v>101</v>
      </c>
      <c r="W118" s="177">
        <v>0</v>
      </c>
      <c r="X118" s="148" t="s">
        <v>101</v>
      </c>
      <c r="Y118" s="177">
        <v>0</v>
      </c>
      <c r="Z118" s="148" t="s">
        <v>101</v>
      </c>
      <c r="AA118" s="177">
        <v>0</v>
      </c>
      <c r="AB118" s="148" t="s">
        <v>101</v>
      </c>
      <c r="AC118" s="149">
        <v>0</v>
      </c>
      <c r="AD118" s="148" t="s">
        <v>101</v>
      </c>
      <c r="AE118" s="149">
        <v>0</v>
      </c>
      <c r="AF118" s="148" t="s">
        <v>101</v>
      </c>
      <c r="AG118" s="177">
        <v>0</v>
      </c>
      <c r="AH118" s="148" t="s">
        <v>101</v>
      </c>
      <c r="AI118" s="149">
        <v>0</v>
      </c>
      <c r="AJ118" s="148" t="s">
        <v>101</v>
      </c>
      <c r="AK118" s="177">
        <v>0</v>
      </c>
      <c r="AL118" s="148" t="s">
        <v>101</v>
      </c>
      <c r="AM118" s="177">
        <v>0</v>
      </c>
      <c r="AN118" s="148" t="s">
        <v>101</v>
      </c>
      <c r="AO118" s="177">
        <v>0</v>
      </c>
      <c r="AP118" s="148" t="s">
        <v>101</v>
      </c>
      <c r="AQ118" s="177">
        <v>0</v>
      </c>
      <c r="AR118" s="148" t="s">
        <v>101</v>
      </c>
      <c r="AS118" s="177">
        <v>0</v>
      </c>
      <c r="AT118" s="148" t="s">
        <v>101</v>
      </c>
      <c r="AU118" s="177">
        <v>0</v>
      </c>
      <c r="AV118" s="148" t="s">
        <v>101</v>
      </c>
      <c r="AW118" s="177">
        <v>0</v>
      </c>
      <c r="AX118" s="150">
        <f>'2'!BB114</f>
        <v>0.29618</v>
      </c>
      <c r="AY118" s="149">
        <f>'2'!AN114</f>
        <v>0</v>
      </c>
      <c r="AZ118" s="148" t="s">
        <v>101</v>
      </c>
      <c r="BA118" s="177">
        <v>0</v>
      </c>
      <c r="BB118" s="148" t="s">
        <v>101</v>
      </c>
      <c r="BC118" s="177">
        <v>0</v>
      </c>
    </row>
    <row r="119" spans="1:55" ht="15.75" customHeight="1" x14ac:dyDescent="0.2">
      <c r="C119" s="147"/>
    </row>
  </sheetData>
  <autoFilter ref="A21:BP118"/>
  <mergeCells count="56">
    <mergeCell ref="N20:O20"/>
    <mergeCell ref="V20:W20"/>
    <mergeCell ref="X20:Y20"/>
    <mergeCell ref="Z20:AA20"/>
    <mergeCell ref="AB20:AC20"/>
    <mergeCell ref="D20:E20"/>
    <mergeCell ref="F20:G20"/>
    <mergeCell ref="H20:I20"/>
    <mergeCell ref="J20:K20"/>
    <mergeCell ref="L20:M20"/>
    <mergeCell ref="AX17:AY17"/>
    <mergeCell ref="AZ17:BA17"/>
    <mergeCell ref="BB17:BC17"/>
    <mergeCell ref="D19:U19"/>
    <mergeCell ref="V19:AG19"/>
    <mergeCell ref="AN17:AO17"/>
    <mergeCell ref="AP17:AQ17"/>
    <mergeCell ref="AR17:AS17"/>
    <mergeCell ref="AT17:AU17"/>
    <mergeCell ref="AV17:AW17"/>
    <mergeCell ref="AD17:AE17"/>
    <mergeCell ref="AF17:AG17"/>
    <mergeCell ref="AH17:AI17"/>
    <mergeCell ref="AJ17:AK17"/>
    <mergeCell ref="AL17:AM17"/>
    <mergeCell ref="R17:S17"/>
    <mergeCell ref="T17:U17"/>
    <mergeCell ref="V17:W17"/>
    <mergeCell ref="X17:AA17"/>
    <mergeCell ref="AB17:AC17"/>
    <mergeCell ref="A15:A18"/>
    <mergeCell ref="B15:B18"/>
    <mergeCell ref="C15:C18"/>
    <mergeCell ref="D15:BC15"/>
    <mergeCell ref="D16:U16"/>
    <mergeCell ref="V16:AG16"/>
    <mergeCell ref="AH16:AM16"/>
    <mergeCell ref="AN16:AQ16"/>
    <mergeCell ref="AR16:AW16"/>
    <mergeCell ref="AX16:BA16"/>
    <mergeCell ref="BB16:BC16"/>
    <mergeCell ref="D17:E17"/>
    <mergeCell ref="F17:G17"/>
    <mergeCell ref="H17:K17"/>
    <mergeCell ref="L17:O17"/>
    <mergeCell ref="P17:Q17"/>
    <mergeCell ref="A8:BC8"/>
    <mergeCell ref="A10:BC10"/>
    <mergeCell ref="A12:BC12"/>
    <mergeCell ref="A13:BC13"/>
    <mergeCell ref="A14:BC14"/>
    <mergeCell ref="W2:X2"/>
    <mergeCell ref="Y2:AF2"/>
    <mergeCell ref="A4:BC4"/>
    <mergeCell ref="A5:BC5"/>
    <mergeCell ref="A7:BC7"/>
  </mergeCells>
  <pageMargins left="0.59027777777777801" right="0.118055555555556" top="0.15763888888888899" bottom="0.15763888888888899" header="0.51180555555555496" footer="0.51180555555555496"/>
  <pageSetup paperSize="8" firstPageNumber="0" orientation="landscape"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W115"/>
  <sheetViews>
    <sheetView topLeftCell="A106" zoomScale="55" zoomScaleNormal="55" zoomScalePageLayoutView="70" workbookViewId="0">
      <selection activeCell="X17" sqref="X17"/>
    </sheetView>
  </sheetViews>
  <sheetFormatPr defaultRowHeight="15.75" x14ac:dyDescent="0.25"/>
  <cols>
    <col min="1" max="1" width="10" style="178" customWidth="1"/>
    <col min="2" max="2" width="131.28515625" style="178" customWidth="1"/>
    <col min="3" max="3" width="14.140625" style="178" customWidth="1"/>
    <col min="4" max="17" width="9.7109375" style="178" hidden="1" customWidth="1"/>
    <col min="18" max="19" width="6.42578125" style="178" customWidth="1"/>
    <col min="20" max="20" width="7.85546875" style="178" customWidth="1"/>
    <col min="21" max="73" width="8.85546875" style="178" customWidth="1"/>
    <col min="74" max="74" width="51.5703125" style="178" customWidth="1"/>
    <col min="75" max="84" width="5.42578125" style="178" customWidth="1"/>
    <col min="85" max="257" width="9.7109375" style="178" customWidth="1"/>
    <col min="258" max="1025" width="9.7109375" customWidth="1"/>
  </cols>
  <sheetData>
    <row r="1" spans="1:75" x14ac:dyDescent="0.25">
      <c r="AF1" s="179"/>
      <c r="AG1" s="179"/>
      <c r="AH1" s="179"/>
      <c r="AI1" s="179"/>
      <c r="AJ1" s="179"/>
      <c r="AK1" s="179"/>
      <c r="AL1" s="179"/>
      <c r="AM1" s="179"/>
      <c r="AN1" s="179"/>
      <c r="AO1" s="179"/>
      <c r="AP1" s="179"/>
      <c r="BV1" s="120" t="s">
        <v>574</v>
      </c>
    </row>
    <row r="2" spans="1:75" x14ac:dyDescent="0.25">
      <c r="AF2" s="179"/>
      <c r="AG2" s="179"/>
      <c r="AH2" s="179"/>
      <c r="AI2" s="179"/>
      <c r="AJ2" s="179"/>
      <c r="AK2" s="179"/>
      <c r="AL2" s="179"/>
      <c r="AM2" s="179"/>
      <c r="AN2" s="179"/>
      <c r="AO2" s="179"/>
      <c r="AP2" s="179"/>
      <c r="BV2" s="122" t="s">
        <v>1</v>
      </c>
    </row>
    <row r="3" spans="1:75" x14ac:dyDescent="0.25">
      <c r="AF3" s="179"/>
      <c r="AG3" s="179"/>
      <c r="AH3" s="179"/>
      <c r="AI3" s="179"/>
      <c r="AJ3" s="179"/>
      <c r="AK3" s="179"/>
      <c r="AL3" s="179"/>
      <c r="AM3" s="179"/>
      <c r="AN3" s="179"/>
      <c r="AO3" s="179"/>
      <c r="AP3" s="179"/>
      <c r="BV3" s="122" t="s">
        <v>2</v>
      </c>
    </row>
    <row r="4" spans="1:75" x14ac:dyDescent="0.25">
      <c r="A4" s="107" t="s">
        <v>575</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row>
    <row r="5" spans="1:75" x14ac:dyDescent="0.2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row>
    <row r="6" spans="1:75" ht="18.75" x14ac:dyDescent="0.25">
      <c r="A6" s="11" t="s">
        <v>402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row>
    <row r="7" spans="1:75" x14ac:dyDescent="0.25">
      <c r="A7" s="10" t="s">
        <v>6</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row>
    <row r="8" spans="1:75" ht="16.5" x14ac:dyDescent="0.25">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95"/>
      <c r="AU8" s="179"/>
      <c r="AV8" s="264"/>
      <c r="AW8" s="179"/>
      <c r="AX8" s="179"/>
      <c r="AY8" s="179"/>
      <c r="AZ8" s="179"/>
      <c r="BA8" s="179"/>
      <c r="BB8" s="179"/>
      <c r="BC8" s="179"/>
      <c r="BD8" s="179"/>
      <c r="BE8" s="179"/>
      <c r="BF8" s="179"/>
      <c r="BG8" s="179"/>
      <c r="BH8" s="179"/>
      <c r="BI8" s="179"/>
      <c r="BJ8" s="179"/>
      <c r="BK8" s="179"/>
      <c r="BL8" s="179"/>
      <c r="BM8" s="179"/>
      <c r="BU8" s="292"/>
    </row>
    <row r="9" spans="1:75" x14ac:dyDescent="0.25">
      <c r="A9" s="117" t="s">
        <v>576</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row>
    <row r="10" spans="1:75" ht="15.75" customHeight="1" x14ac:dyDescent="0.25">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row>
    <row r="11" spans="1:75" ht="18.75" x14ac:dyDescent="0.3">
      <c r="A11" s="116" t="s">
        <v>503</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row>
    <row r="12" spans="1:75" x14ac:dyDescent="0.25">
      <c r="A12" s="117" t="s">
        <v>504</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row>
    <row r="13" spans="1:75" x14ac:dyDescent="0.25">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row>
    <row r="14" spans="1:75" ht="24.75" customHeight="1" x14ac:dyDescent="0.25">
      <c r="A14" s="7" t="s">
        <v>10</v>
      </c>
      <c r="B14" s="7" t="s">
        <v>11</v>
      </c>
      <c r="C14" s="7" t="s">
        <v>12</v>
      </c>
      <c r="D14" s="115" t="s">
        <v>577</v>
      </c>
      <c r="E14" s="115"/>
      <c r="F14" s="115"/>
      <c r="G14" s="115"/>
      <c r="H14" s="115"/>
      <c r="I14" s="115"/>
      <c r="J14" s="115"/>
      <c r="K14" s="115"/>
      <c r="L14" s="115"/>
      <c r="M14" s="115"/>
      <c r="N14" s="115"/>
      <c r="O14" s="115"/>
      <c r="P14" s="115"/>
      <c r="Q14" s="115"/>
      <c r="R14" s="115" t="s">
        <v>577</v>
      </c>
      <c r="S14" s="115"/>
      <c r="T14" s="115"/>
      <c r="U14" s="115"/>
      <c r="V14" s="115"/>
      <c r="W14" s="115"/>
      <c r="X14" s="115"/>
      <c r="Y14" s="115"/>
      <c r="Z14" s="115"/>
      <c r="AA14" s="115"/>
      <c r="AB14" s="115"/>
      <c r="AC14" s="115"/>
      <c r="AD14" s="115"/>
      <c r="AE14" s="115"/>
      <c r="AF14" s="92" t="s">
        <v>578</v>
      </c>
      <c r="AG14" s="92"/>
      <c r="AH14" s="92"/>
      <c r="AI14" s="92"/>
      <c r="AJ14" s="92"/>
      <c r="AK14" s="92"/>
      <c r="AL14" s="92"/>
      <c r="AM14" s="92"/>
      <c r="AN14" s="92"/>
      <c r="AO14" s="92"/>
      <c r="AP14" s="92"/>
      <c r="AQ14" s="92"/>
      <c r="AR14" s="92"/>
      <c r="AS14" s="92"/>
      <c r="AT14" s="92" t="s">
        <v>578</v>
      </c>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115" t="s">
        <v>304</v>
      </c>
    </row>
    <row r="15" spans="1:75" ht="24" customHeight="1" x14ac:dyDescent="0.25">
      <c r="A15" s="7"/>
      <c r="B15" s="7"/>
      <c r="C15" s="7"/>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02" t="s">
        <v>432</v>
      </c>
      <c r="AG15" s="102"/>
      <c r="AH15" s="102"/>
      <c r="AI15" s="102"/>
      <c r="AJ15" s="102"/>
      <c r="AK15" s="102"/>
      <c r="AL15" s="102"/>
      <c r="AM15" s="102"/>
      <c r="AN15" s="102"/>
      <c r="AO15" s="102"/>
      <c r="AP15" s="102"/>
      <c r="AQ15" s="102"/>
      <c r="AR15" s="102"/>
      <c r="AS15" s="102"/>
      <c r="AT15" s="102" t="s">
        <v>419</v>
      </c>
      <c r="AU15" s="102"/>
      <c r="AV15" s="102"/>
      <c r="AW15" s="102"/>
      <c r="AX15" s="102"/>
      <c r="AY15" s="102"/>
      <c r="AZ15" s="102"/>
      <c r="BA15" s="102"/>
      <c r="BB15" s="102"/>
      <c r="BC15" s="102"/>
      <c r="BD15" s="102"/>
      <c r="BE15" s="102"/>
      <c r="BF15" s="102"/>
      <c r="BG15" s="102"/>
      <c r="BH15" s="109" t="s">
        <v>579</v>
      </c>
      <c r="BI15" s="109"/>
      <c r="BJ15" s="109"/>
      <c r="BK15" s="109"/>
      <c r="BL15" s="109"/>
      <c r="BM15" s="109"/>
      <c r="BN15" s="109"/>
      <c r="BO15" s="109"/>
      <c r="BP15" s="109"/>
      <c r="BQ15" s="109"/>
      <c r="BR15" s="109"/>
      <c r="BS15" s="109"/>
      <c r="BT15" s="109"/>
      <c r="BU15" s="109"/>
      <c r="BV15" s="115"/>
    </row>
    <row r="16" spans="1:75" ht="37.5" customHeight="1" x14ac:dyDescent="0.25">
      <c r="A16" s="7"/>
      <c r="B16" s="7"/>
      <c r="C16" s="7"/>
      <c r="D16" s="102" t="s">
        <v>44</v>
      </c>
      <c r="E16" s="102"/>
      <c r="F16" s="102"/>
      <c r="G16" s="102"/>
      <c r="H16" s="102"/>
      <c r="I16" s="102"/>
      <c r="J16" s="102"/>
      <c r="K16" s="7" t="s">
        <v>45</v>
      </c>
      <c r="L16" s="7"/>
      <c r="M16" s="7"/>
      <c r="N16" s="7"/>
      <c r="O16" s="7"/>
      <c r="P16" s="7"/>
      <c r="Q16" s="7"/>
      <c r="R16" s="102" t="s">
        <v>44</v>
      </c>
      <c r="S16" s="102"/>
      <c r="T16" s="102"/>
      <c r="U16" s="102"/>
      <c r="V16" s="102"/>
      <c r="W16" s="102"/>
      <c r="X16" s="102"/>
      <c r="Y16" s="7" t="s">
        <v>45</v>
      </c>
      <c r="Z16" s="7"/>
      <c r="AA16" s="7"/>
      <c r="AB16" s="7"/>
      <c r="AC16" s="7"/>
      <c r="AD16" s="7"/>
      <c r="AE16" s="7"/>
      <c r="AF16" s="102" t="s">
        <v>44</v>
      </c>
      <c r="AG16" s="102"/>
      <c r="AH16" s="102"/>
      <c r="AI16" s="102"/>
      <c r="AJ16" s="102"/>
      <c r="AK16" s="102"/>
      <c r="AL16" s="102"/>
      <c r="AM16" s="7" t="s">
        <v>580</v>
      </c>
      <c r="AN16" s="7"/>
      <c r="AO16" s="7"/>
      <c r="AP16" s="7"/>
      <c r="AQ16" s="7"/>
      <c r="AR16" s="7"/>
      <c r="AS16" s="7"/>
      <c r="AT16" s="102" t="s">
        <v>44</v>
      </c>
      <c r="AU16" s="102"/>
      <c r="AV16" s="102"/>
      <c r="AW16" s="102"/>
      <c r="AX16" s="102"/>
      <c r="AY16" s="102"/>
      <c r="AZ16" s="102"/>
      <c r="BA16" s="7" t="s">
        <v>45</v>
      </c>
      <c r="BB16" s="7"/>
      <c r="BC16" s="7"/>
      <c r="BD16" s="7"/>
      <c r="BE16" s="7"/>
      <c r="BF16" s="7"/>
      <c r="BG16" s="7"/>
      <c r="BH16" s="102" t="s">
        <v>44</v>
      </c>
      <c r="BI16" s="102"/>
      <c r="BJ16" s="102"/>
      <c r="BK16" s="102"/>
      <c r="BL16" s="102"/>
      <c r="BM16" s="102"/>
      <c r="BN16" s="102"/>
      <c r="BO16" s="7" t="s">
        <v>45</v>
      </c>
      <c r="BP16" s="7"/>
      <c r="BQ16" s="7"/>
      <c r="BR16" s="7"/>
      <c r="BS16" s="7"/>
      <c r="BT16" s="7"/>
      <c r="BU16" s="7"/>
      <c r="BV16" s="115"/>
    </row>
    <row r="17" spans="1:74" ht="60.75" customHeight="1" x14ac:dyDescent="0.25">
      <c r="A17" s="7"/>
      <c r="B17" s="7"/>
      <c r="C17" s="7"/>
      <c r="D17" s="199" t="s">
        <v>451</v>
      </c>
      <c r="E17" s="199" t="s">
        <v>452</v>
      </c>
      <c r="F17" s="199" t="s">
        <v>581</v>
      </c>
      <c r="G17" s="199" t="s">
        <v>582</v>
      </c>
      <c r="H17" s="199" t="s">
        <v>583</v>
      </c>
      <c r="I17" s="199" t="s">
        <v>454</v>
      </c>
      <c r="J17" s="272" t="s">
        <v>455</v>
      </c>
      <c r="K17" s="199" t="s">
        <v>451</v>
      </c>
      <c r="L17" s="199" t="s">
        <v>452</v>
      </c>
      <c r="M17" s="199" t="s">
        <v>581</v>
      </c>
      <c r="N17" s="199" t="s">
        <v>582</v>
      </c>
      <c r="O17" s="199" t="s">
        <v>583</v>
      </c>
      <c r="P17" s="199" t="s">
        <v>454</v>
      </c>
      <c r="Q17" s="272" t="s">
        <v>455</v>
      </c>
      <c r="R17" s="199" t="s">
        <v>451</v>
      </c>
      <c r="S17" s="199" t="s">
        <v>452</v>
      </c>
      <c r="T17" s="199" t="s">
        <v>581</v>
      </c>
      <c r="U17" s="199" t="s">
        <v>582</v>
      </c>
      <c r="V17" s="199" t="s">
        <v>583</v>
      </c>
      <c r="W17" s="199" t="s">
        <v>454</v>
      </c>
      <c r="X17" s="272" t="s">
        <v>455</v>
      </c>
      <c r="Y17" s="199" t="s">
        <v>451</v>
      </c>
      <c r="Z17" s="199" t="s">
        <v>452</v>
      </c>
      <c r="AA17" s="199" t="s">
        <v>581</v>
      </c>
      <c r="AB17" s="199" t="s">
        <v>582</v>
      </c>
      <c r="AC17" s="199" t="s">
        <v>583</v>
      </c>
      <c r="AD17" s="199" t="s">
        <v>454</v>
      </c>
      <c r="AE17" s="272" t="s">
        <v>455</v>
      </c>
      <c r="AF17" s="199" t="s">
        <v>451</v>
      </c>
      <c r="AG17" s="199" t="s">
        <v>452</v>
      </c>
      <c r="AH17" s="199" t="s">
        <v>581</v>
      </c>
      <c r="AI17" s="199" t="s">
        <v>582</v>
      </c>
      <c r="AJ17" s="199" t="s">
        <v>583</v>
      </c>
      <c r="AK17" s="199" t="s">
        <v>454</v>
      </c>
      <c r="AL17" s="272" t="s">
        <v>455</v>
      </c>
      <c r="AM17" s="199" t="s">
        <v>451</v>
      </c>
      <c r="AN17" s="199" t="s">
        <v>452</v>
      </c>
      <c r="AO17" s="199" t="s">
        <v>581</v>
      </c>
      <c r="AP17" s="199" t="s">
        <v>582</v>
      </c>
      <c r="AQ17" s="199" t="s">
        <v>583</v>
      </c>
      <c r="AR17" s="199" t="s">
        <v>454</v>
      </c>
      <c r="AS17" s="272" t="s">
        <v>455</v>
      </c>
      <c r="AT17" s="199" t="s">
        <v>451</v>
      </c>
      <c r="AU17" s="199" t="s">
        <v>452</v>
      </c>
      <c r="AV17" s="199" t="s">
        <v>581</v>
      </c>
      <c r="AW17" s="199" t="s">
        <v>582</v>
      </c>
      <c r="AX17" s="199" t="s">
        <v>583</v>
      </c>
      <c r="AY17" s="199" t="s">
        <v>454</v>
      </c>
      <c r="AZ17" s="272" t="s">
        <v>455</v>
      </c>
      <c r="BA17" s="199" t="s">
        <v>451</v>
      </c>
      <c r="BB17" s="199" t="s">
        <v>452</v>
      </c>
      <c r="BC17" s="199" t="s">
        <v>581</v>
      </c>
      <c r="BD17" s="199" t="s">
        <v>582</v>
      </c>
      <c r="BE17" s="199" t="s">
        <v>583</v>
      </c>
      <c r="BF17" s="199" t="s">
        <v>454</v>
      </c>
      <c r="BG17" s="272" t="s">
        <v>455</v>
      </c>
      <c r="BH17" s="199" t="s">
        <v>451</v>
      </c>
      <c r="BI17" s="199" t="s">
        <v>452</v>
      </c>
      <c r="BJ17" s="199" t="s">
        <v>581</v>
      </c>
      <c r="BK17" s="199" t="s">
        <v>582</v>
      </c>
      <c r="BL17" s="199" t="s">
        <v>583</v>
      </c>
      <c r="BM17" s="199" t="s">
        <v>454</v>
      </c>
      <c r="BN17" s="272" t="s">
        <v>455</v>
      </c>
      <c r="BO17" s="199" t="s">
        <v>451</v>
      </c>
      <c r="BP17" s="199" t="s">
        <v>452</v>
      </c>
      <c r="BQ17" s="199" t="s">
        <v>581</v>
      </c>
      <c r="BR17" s="199" t="s">
        <v>582</v>
      </c>
      <c r="BS17" s="199" t="s">
        <v>583</v>
      </c>
      <c r="BT17" s="199" t="s">
        <v>454</v>
      </c>
      <c r="BU17" s="272" t="s">
        <v>455</v>
      </c>
      <c r="BV17" s="115"/>
    </row>
    <row r="18" spans="1:74" x14ac:dyDescent="0.25">
      <c r="A18" s="270">
        <v>1</v>
      </c>
      <c r="B18" s="270">
        <v>2</v>
      </c>
      <c r="C18" s="270">
        <v>3</v>
      </c>
      <c r="D18" s="274" t="s">
        <v>511</v>
      </c>
      <c r="E18" s="274" t="s">
        <v>512</v>
      </c>
      <c r="F18" s="274" t="s">
        <v>513</v>
      </c>
      <c r="G18" s="274" t="s">
        <v>514</v>
      </c>
      <c r="H18" s="274" t="s">
        <v>515</v>
      </c>
      <c r="I18" s="274" t="s">
        <v>516</v>
      </c>
      <c r="J18" s="274" t="s">
        <v>517</v>
      </c>
      <c r="K18" s="274" t="s">
        <v>518</v>
      </c>
      <c r="L18" s="274" t="s">
        <v>519</v>
      </c>
      <c r="M18" s="274" t="s">
        <v>520</v>
      </c>
      <c r="N18" s="274" t="s">
        <v>521</v>
      </c>
      <c r="O18" s="274" t="s">
        <v>522</v>
      </c>
      <c r="P18" s="274" t="s">
        <v>523</v>
      </c>
      <c r="Q18" s="274" t="s">
        <v>524</v>
      </c>
      <c r="R18" s="274" t="s">
        <v>584</v>
      </c>
      <c r="S18" s="274" t="s">
        <v>585</v>
      </c>
      <c r="T18" s="274" t="s">
        <v>586</v>
      </c>
      <c r="U18" s="274" t="s">
        <v>587</v>
      </c>
      <c r="V18" s="274" t="s">
        <v>588</v>
      </c>
      <c r="W18" s="274" t="s">
        <v>589</v>
      </c>
      <c r="X18" s="274" t="s">
        <v>590</v>
      </c>
      <c r="Y18" s="274" t="s">
        <v>591</v>
      </c>
      <c r="Z18" s="274" t="s">
        <v>592</v>
      </c>
      <c r="AA18" s="274" t="s">
        <v>593</v>
      </c>
      <c r="AB18" s="274" t="s">
        <v>594</v>
      </c>
      <c r="AC18" s="274" t="s">
        <v>595</v>
      </c>
      <c r="AD18" s="274" t="s">
        <v>596</v>
      </c>
      <c r="AE18" s="274" t="s">
        <v>597</v>
      </c>
      <c r="AF18" s="274" t="s">
        <v>456</v>
      </c>
      <c r="AG18" s="274" t="s">
        <v>457</v>
      </c>
      <c r="AH18" s="274" t="s">
        <v>458</v>
      </c>
      <c r="AI18" s="274" t="s">
        <v>459</v>
      </c>
      <c r="AJ18" s="274" t="s">
        <v>460</v>
      </c>
      <c r="AK18" s="274" t="s">
        <v>461</v>
      </c>
      <c r="AL18" s="274" t="s">
        <v>462</v>
      </c>
      <c r="AM18" s="274" t="s">
        <v>463</v>
      </c>
      <c r="AN18" s="274" t="s">
        <v>464</v>
      </c>
      <c r="AO18" s="274" t="s">
        <v>465</v>
      </c>
      <c r="AP18" s="274" t="s">
        <v>466</v>
      </c>
      <c r="AQ18" s="274" t="s">
        <v>467</v>
      </c>
      <c r="AR18" s="274" t="s">
        <v>468</v>
      </c>
      <c r="AS18" s="274" t="s">
        <v>469</v>
      </c>
      <c r="AT18" s="274" t="s">
        <v>598</v>
      </c>
      <c r="AU18" s="274" t="s">
        <v>599</v>
      </c>
      <c r="AV18" s="274" t="s">
        <v>600</v>
      </c>
      <c r="AW18" s="274" t="s">
        <v>601</v>
      </c>
      <c r="AX18" s="274" t="s">
        <v>602</v>
      </c>
      <c r="AY18" s="274" t="s">
        <v>603</v>
      </c>
      <c r="AZ18" s="274" t="s">
        <v>604</v>
      </c>
      <c r="BA18" s="274" t="s">
        <v>605</v>
      </c>
      <c r="BB18" s="274" t="s">
        <v>606</v>
      </c>
      <c r="BC18" s="274" t="s">
        <v>607</v>
      </c>
      <c r="BD18" s="274" t="s">
        <v>608</v>
      </c>
      <c r="BE18" s="274" t="s">
        <v>609</v>
      </c>
      <c r="BF18" s="274" t="s">
        <v>610</v>
      </c>
      <c r="BG18" s="274" t="s">
        <v>611</v>
      </c>
      <c r="BH18" s="274" t="s">
        <v>470</v>
      </c>
      <c r="BI18" s="274" t="s">
        <v>471</v>
      </c>
      <c r="BJ18" s="274" t="s">
        <v>472</v>
      </c>
      <c r="BK18" s="274" t="s">
        <v>473</v>
      </c>
      <c r="BL18" s="274" t="s">
        <v>474</v>
      </c>
      <c r="BM18" s="274" t="s">
        <v>475</v>
      </c>
      <c r="BN18" s="274" t="s">
        <v>476</v>
      </c>
      <c r="BO18" s="274" t="s">
        <v>477</v>
      </c>
      <c r="BP18" s="274" t="s">
        <v>478</v>
      </c>
      <c r="BQ18" s="274" t="s">
        <v>479</v>
      </c>
      <c r="BR18" s="274" t="s">
        <v>480</v>
      </c>
      <c r="BS18" s="274" t="s">
        <v>481</v>
      </c>
      <c r="BT18" s="274" t="s">
        <v>482</v>
      </c>
      <c r="BU18" s="274" t="s">
        <v>483</v>
      </c>
      <c r="BV18" s="270">
        <v>8</v>
      </c>
    </row>
    <row r="19" spans="1:74" ht="21" customHeight="1" x14ac:dyDescent="0.25">
      <c r="A19" s="140">
        <v>0</v>
      </c>
      <c r="B19" s="141" t="s">
        <v>100</v>
      </c>
      <c r="C19" s="142" t="s">
        <v>101</v>
      </c>
      <c r="D19" s="213" t="s">
        <v>101</v>
      </c>
      <c r="E19" s="213" t="s">
        <v>101</v>
      </c>
      <c r="F19" s="293">
        <f>SUM(F20:F25)</f>
        <v>4.41</v>
      </c>
      <c r="G19" s="213" t="s">
        <v>101</v>
      </c>
      <c r="H19" s="293">
        <f>SUM(H20:H25)</f>
        <v>0</v>
      </c>
      <c r="I19" s="293">
        <f>SUM(I20:I25)</f>
        <v>0.5</v>
      </c>
      <c r="J19" s="213" t="s">
        <v>101</v>
      </c>
      <c r="K19" s="213" t="s">
        <v>101</v>
      </c>
      <c r="L19" s="213" t="s">
        <v>101</v>
      </c>
      <c r="M19" s="293">
        <f>SUM(M20:M25)</f>
        <v>1</v>
      </c>
      <c r="N19" s="213" t="s">
        <v>101</v>
      </c>
      <c r="O19" s="293">
        <f>SUM(O20:O25)</f>
        <v>0.2</v>
      </c>
      <c r="P19" s="293">
        <f>SUM(P20:P25)</f>
        <v>0.5</v>
      </c>
      <c r="Q19" s="213" t="s">
        <v>101</v>
      </c>
      <c r="R19" s="213" t="s">
        <v>101</v>
      </c>
      <c r="S19" s="213" t="s">
        <v>101</v>
      </c>
      <c r="T19" s="214">
        <f>SUM(T20:T25)</f>
        <v>9.9220000000000006</v>
      </c>
      <c r="U19" s="294" t="s">
        <v>101</v>
      </c>
      <c r="V19" s="293">
        <f>SUM(V20:V25)</f>
        <v>2.7509999999999999</v>
      </c>
      <c r="W19" s="293">
        <f>SUM(W20:W25)</f>
        <v>1.65</v>
      </c>
      <c r="X19" s="213" t="s">
        <v>101</v>
      </c>
      <c r="Y19" s="213" t="s">
        <v>101</v>
      </c>
      <c r="Z19" s="213" t="s">
        <v>101</v>
      </c>
      <c r="AA19" s="214">
        <f>SUM(AA20:AA25)</f>
        <v>8.9820000000000011</v>
      </c>
      <c r="AB19" s="294" t="s">
        <v>101</v>
      </c>
      <c r="AC19" s="295">
        <f>SUM(AC20:AC25)</f>
        <v>2.9510000000000001</v>
      </c>
      <c r="AD19" s="293">
        <f>SUM(AD20:AD25)</f>
        <v>1.1499999999999999</v>
      </c>
      <c r="AE19" s="213" t="s">
        <v>101</v>
      </c>
      <c r="AF19" s="213" t="s">
        <v>101</v>
      </c>
      <c r="AG19" s="213" t="s">
        <v>101</v>
      </c>
      <c r="AH19" s="293">
        <f>SUM(AH20:AH25)</f>
        <v>3.8410000000000002</v>
      </c>
      <c r="AI19" s="294" t="s">
        <v>101</v>
      </c>
      <c r="AJ19" s="293">
        <f>SUM(AJ20:AJ25)</f>
        <v>1.276</v>
      </c>
      <c r="AK19" s="293">
        <f>SUM(AK20:AK25)</f>
        <v>0.25</v>
      </c>
      <c r="AL19" s="213" t="s">
        <v>101</v>
      </c>
      <c r="AM19" s="213" t="s">
        <v>101</v>
      </c>
      <c r="AN19" s="213" t="s">
        <v>101</v>
      </c>
      <c r="AO19" s="293">
        <f>SUM(AO20:AO25)</f>
        <v>3.8410000000000002</v>
      </c>
      <c r="AP19" s="294" t="s">
        <v>101</v>
      </c>
      <c r="AQ19" s="293">
        <f>SUM(AQ20:AQ25)</f>
        <v>1.276</v>
      </c>
      <c r="AR19" s="293">
        <f>SUM(AR20:AR25)</f>
        <v>0.25</v>
      </c>
      <c r="AS19" s="213" t="s">
        <v>101</v>
      </c>
      <c r="AT19" s="213" t="s">
        <v>101</v>
      </c>
      <c r="AU19" s="213" t="s">
        <v>101</v>
      </c>
      <c r="AV19" s="293">
        <f>SUM(AV20:AV25)</f>
        <v>4.41</v>
      </c>
      <c r="AW19" s="294" t="s">
        <v>101</v>
      </c>
      <c r="AX19" s="293">
        <f>SUM(AX20:AX25)</f>
        <v>0</v>
      </c>
      <c r="AY19" s="293">
        <f>SUM(AY20:AY25)</f>
        <v>0.5</v>
      </c>
      <c r="AZ19" s="213" t="s">
        <v>101</v>
      </c>
      <c r="BA19" s="213" t="s">
        <v>101</v>
      </c>
      <c r="BB19" s="213" t="s">
        <v>101</v>
      </c>
      <c r="BC19" s="293">
        <f>SUM(BC20:BC25)</f>
        <v>3.47</v>
      </c>
      <c r="BD19" s="294" t="s">
        <v>101</v>
      </c>
      <c r="BE19" s="293">
        <f>SUM(BE20:BE25)</f>
        <v>0.2</v>
      </c>
      <c r="BF19" s="293">
        <f>SUM(BF20:BF25)</f>
        <v>0</v>
      </c>
      <c r="BG19" s="213" t="s">
        <v>101</v>
      </c>
      <c r="BH19" s="213" t="s">
        <v>101</v>
      </c>
      <c r="BI19" s="213" t="s">
        <v>101</v>
      </c>
      <c r="BJ19" s="214">
        <f>SUM(BJ20:BJ25)</f>
        <v>9.9220000000000006</v>
      </c>
      <c r="BK19" s="294" t="s">
        <v>101</v>
      </c>
      <c r="BL19" s="295">
        <f>SUM(BL20:BL25)</f>
        <v>2.7509999999999999</v>
      </c>
      <c r="BM19" s="293">
        <f>SUM(BM20:BM25)</f>
        <v>1.65</v>
      </c>
      <c r="BN19" s="213" t="s">
        <v>101</v>
      </c>
      <c r="BO19" s="213" t="s">
        <v>101</v>
      </c>
      <c r="BP19" s="213" t="s">
        <v>101</v>
      </c>
      <c r="BQ19" s="214">
        <f>SUM(BQ20:BQ25)</f>
        <v>8.9820000000000011</v>
      </c>
      <c r="BR19" s="294" t="s">
        <v>101</v>
      </c>
      <c r="BS19" s="295">
        <f>SUM(BS20:BS25)</f>
        <v>2.9510000000000001</v>
      </c>
      <c r="BT19" s="293">
        <f>SUM(BT20:BT25)</f>
        <v>1.1499999999999999</v>
      </c>
      <c r="BU19" s="213" t="s">
        <v>101</v>
      </c>
      <c r="BV19" s="215" t="s">
        <v>101</v>
      </c>
    </row>
    <row r="20" spans="1:74" ht="21" customHeight="1" x14ac:dyDescent="0.25">
      <c r="A20" s="136" t="s">
        <v>102</v>
      </c>
      <c r="B20" s="146" t="s">
        <v>103</v>
      </c>
      <c r="C20" s="147" t="s">
        <v>101</v>
      </c>
      <c r="D20" s="215" t="s">
        <v>101</v>
      </c>
      <c r="E20" s="215" t="s">
        <v>101</v>
      </c>
      <c r="F20" s="283">
        <f>F26</f>
        <v>0</v>
      </c>
      <c r="G20" s="215" t="s">
        <v>101</v>
      </c>
      <c r="H20" s="283">
        <f>H26</f>
        <v>0</v>
      </c>
      <c r="I20" s="283">
        <f>I26</f>
        <v>0</v>
      </c>
      <c r="J20" s="215" t="s">
        <v>101</v>
      </c>
      <c r="K20" s="215" t="s">
        <v>101</v>
      </c>
      <c r="L20" s="215" t="s">
        <v>101</v>
      </c>
      <c r="M20" s="283">
        <f>M26</f>
        <v>0</v>
      </c>
      <c r="N20" s="215" t="s">
        <v>101</v>
      </c>
      <c r="O20" s="283">
        <f>O26</f>
        <v>0</v>
      </c>
      <c r="P20" s="283">
        <f>P26</f>
        <v>0</v>
      </c>
      <c r="Q20" s="215" t="s">
        <v>101</v>
      </c>
      <c r="R20" s="215" t="s">
        <v>101</v>
      </c>
      <c r="S20" s="215" t="s">
        <v>101</v>
      </c>
      <c r="T20" s="216">
        <f>T26</f>
        <v>0.94499999999999995</v>
      </c>
      <c r="U20" s="215" t="s">
        <v>101</v>
      </c>
      <c r="V20" s="283">
        <f>V26</f>
        <v>0</v>
      </c>
      <c r="W20" s="283">
        <f>W26</f>
        <v>0.1</v>
      </c>
      <c r="X20" s="215" t="s">
        <v>101</v>
      </c>
      <c r="Y20" s="215" t="s">
        <v>101</v>
      </c>
      <c r="Z20" s="215" t="s">
        <v>101</v>
      </c>
      <c r="AA20" s="216">
        <f>AA26</f>
        <v>2.8650000000000002</v>
      </c>
      <c r="AB20" s="215" t="s">
        <v>101</v>
      </c>
      <c r="AC20" s="285">
        <f>AC26</f>
        <v>0</v>
      </c>
      <c r="AD20" s="283">
        <f>AD26</f>
        <v>0.1</v>
      </c>
      <c r="AE20" s="215" t="s">
        <v>101</v>
      </c>
      <c r="AF20" s="215" t="s">
        <v>101</v>
      </c>
      <c r="AG20" s="215" t="s">
        <v>101</v>
      </c>
      <c r="AH20" s="283">
        <f>AH26</f>
        <v>0.84699999999999998</v>
      </c>
      <c r="AI20" s="215" t="s">
        <v>101</v>
      </c>
      <c r="AJ20" s="283">
        <f>AJ26</f>
        <v>0</v>
      </c>
      <c r="AK20" s="283">
        <f>AK26</f>
        <v>0</v>
      </c>
      <c r="AL20" s="215" t="s">
        <v>101</v>
      </c>
      <c r="AM20" s="215" t="s">
        <v>101</v>
      </c>
      <c r="AN20" s="215" t="s">
        <v>101</v>
      </c>
      <c r="AO20" s="283">
        <f>AO26</f>
        <v>0.84699999999999998</v>
      </c>
      <c r="AP20" s="215" t="s">
        <v>101</v>
      </c>
      <c r="AQ20" s="283">
        <f>AQ26</f>
        <v>0</v>
      </c>
      <c r="AR20" s="283">
        <f>AR26</f>
        <v>0</v>
      </c>
      <c r="AS20" s="215" t="s">
        <v>101</v>
      </c>
      <c r="AT20" s="215" t="s">
        <v>101</v>
      </c>
      <c r="AU20" s="215" t="s">
        <v>101</v>
      </c>
      <c r="AV20" s="283">
        <f>AV26</f>
        <v>0</v>
      </c>
      <c r="AW20" s="215" t="s">
        <v>101</v>
      </c>
      <c r="AX20" s="283">
        <f>AX26</f>
        <v>0</v>
      </c>
      <c r="AY20" s="283">
        <f>AY26</f>
        <v>0</v>
      </c>
      <c r="AZ20" s="215" t="s">
        <v>101</v>
      </c>
      <c r="BA20" s="215" t="s">
        <v>101</v>
      </c>
      <c r="BB20" s="215" t="s">
        <v>101</v>
      </c>
      <c r="BC20" s="283">
        <f>BC26</f>
        <v>1.9200000000000002</v>
      </c>
      <c r="BD20" s="215" t="s">
        <v>101</v>
      </c>
      <c r="BE20" s="283">
        <f>BE26</f>
        <v>0</v>
      </c>
      <c r="BF20" s="283">
        <f>BF26</f>
        <v>0</v>
      </c>
      <c r="BG20" s="215" t="s">
        <v>101</v>
      </c>
      <c r="BH20" s="215" t="s">
        <v>101</v>
      </c>
      <c r="BI20" s="215" t="s">
        <v>101</v>
      </c>
      <c r="BJ20" s="216">
        <f>BJ26</f>
        <v>0.94499999999999995</v>
      </c>
      <c r="BK20" s="215" t="s">
        <v>101</v>
      </c>
      <c r="BL20" s="285">
        <f>BL26</f>
        <v>0</v>
      </c>
      <c r="BM20" s="283">
        <f>BM26</f>
        <v>0.1</v>
      </c>
      <c r="BN20" s="215" t="s">
        <v>101</v>
      </c>
      <c r="BO20" s="215" t="s">
        <v>101</v>
      </c>
      <c r="BP20" s="215" t="s">
        <v>101</v>
      </c>
      <c r="BQ20" s="216">
        <f>BQ26</f>
        <v>2.8650000000000002</v>
      </c>
      <c r="BR20" s="215" t="s">
        <v>101</v>
      </c>
      <c r="BS20" s="285">
        <f>BS26</f>
        <v>0</v>
      </c>
      <c r="BT20" s="283">
        <f>BT26</f>
        <v>0.1</v>
      </c>
      <c r="BU20" s="215" t="s">
        <v>101</v>
      </c>
      <c r="BV20" s="215" t="s">
        <v>101</v>
      </c>
    </row>
    <row r="21" spans="1:74" ht="21" customHeight="1" x14ac:dyDescent="0.25">
      <c r="A21" s="136" t="s">
        <v>104</v>
      </c>
      <c r="B21" s="146" t="s">
        <v>105</v>
      </c>
      <c r="C21" s="147" t="s">
        <v>101</v>
      </c>
      <c r="D21" s="215" t="s">
        <v>101</v>
      </c>
      <c r="E21" s="215" t="s">
        <v>101</v>
      </c>
      <c r="F21" s="283">
        <f>F49</f>
        <v>0</v>
      </c>
      <c r="G21" s="215" t="s">
        <v>101</v>
      </c>
      <c r="H21" s="283">
        <f>H49</f>
        <v>0</v>
      </c>
      <c r="I21" s="283">
        <f>I49</f>
        <v>0</v>
      </c>
      <c r="J21" s="215" t="s">
        <v>101</v>
      </c>
      <c r="K21" s="215" t="s">
        <v>101</v>
      </c>
      <c r="L21" s="215" t="s">
        <v>101</v>
      </c>
      <c r="M21" s="283">
        <f>M49</f>
        <v>0</v>
      </c>
      <c r="N21" s="215" t="s">
        <v>101</v>
      </c>
      <c r="O21" s="283">
        <f>O49</f>
        <v>0</v>
      </c>
      <c r="P21" s="283">
        <f>P49</f>
        <v>0</v>
      </c>
      <c r="Q21" s="215" t="s">
        <v>101</v>
      </c>
      <c r="R21" s="215" t="s">
        <v>101</v>
      </c>
      <c r="S21" s="215" t="s">
        <v>101</v>
      </c>
      <c r="T21" s="216">
        <f>T49</f>
        <v>3.6739999999999999</v>
      </c>
      <c r="U21" s="215" t="s">
        <v>101</v>
      </c>
      <c r="V21" s="283">
        <f>V49</f>
        <v>2.7509999999999999</v>
      </c>
      <c r="W21" s="283">
        <f>W49</f>
        <v>0</v>
      </c>
      <c r="X21" s="215" t="s">
        <v>101</v>
      </c>
      <c r="Y21" s="215" t="s">
        <v>101</v>
      </c>
      <c r="Z21" s="215" t="s">
        <v>101</v>
      </c>
      <c r="AA21" s="216">
        <f>AA49</f>
        <v>4.2240000000000002</v>
      </c>
      <c r="AB21" s="215" t="s">
        <v>101</v>
      </c>
      <c r="AC21" s="285">
        <f>AC49</f>
        <v>2.7509999999999999</v>
      </c>
      <c r="AD21" s="283">
        <f>AD49</f>
        <v>0</v>
      </c>
      <c r="AE21" s="215" t="s">
        <v>101</v>
      </c>
      <c r="AF21" s="215" t="s">
        <v>101</v>
      </c>
      <c r="AG21" s="215" t="s">
        <v>101</v>
      </c>
      <c r="AH21" s="283">
        <f>AH49</f>
        <v>2.2410000000000001</v>
      </c>
      <c r="AI21" s="215" t="s">
        <v>101</v>
      </c>
      <c r="AJ21" s="283">
        <f>AJ49</f>
        <v>1.276</v>
      </c>
      <c r="AK21" s="283">
        <f>AK49</f>
        <v>0</v>
      </c>
      <c r="AL21" s="215" t="s">
        <v>101</v>
      </c>
      <c r="AM21" s="215" t="s">
        <v>101</v>
      </c>
      <c r="AN21" s="215" t="s">
        <v>101</v>
      </c>
      <c r="AO21" s="283">
        <f>AO49</f>
        <v>2.2410000000000001</v>
      </c>
      <c r="AP21" s="215" t="s">
        <v>101</v>
      </c>
      <c r="AQ21" s="283">
        <f>AQ49</f>
        <v>1.276</v>
      </c>
      <c r="AR21" s="283">
        <f>AR49</f>
        <v>0</v>
      </c>
      <c r="AS21" s="215" t="s">
        <v>101</v>
      </c>
      <c r="AT21" s="215" t="s">
        <v>101</v>
      </c>
      <c r="AU21" s="215" t="s">
        <v>101</v>
      </c>
      <c r="AV21" s="283">
        <f>AV49</f>
        <v>0</v>
      </c>
      <c r="AW21" s="215" t="s">
        <v>101</v>
      </c>
      <c r="AX21" s="283">
        <f>AX49</f>
        <v>0</v>
      </c>
      <c r="AY21" s="283">
        <f>AY49</f>
        <v>0</v>
      </c>
      <c r="AZ21" s="215" t="s">
        <v>101</v>
      </c>
      <c r="BA21" s="215" t="s">
        <v>101</v>
      </c>
      <c r="BB21" s="215" t="s">
        <v>101</v>
      </c>
      <c r="BC21" s="283">
        <f>BC49</f>
        <v>0.55000000000000004</v>
      </c>
      <c r="BD21" s="215" t="s">
        <v>101</v>
      </c>
      <c r="BE21" s="283">
        <f>BE49</f>
        <v>0</v>
      </c>
      <c r="BF21" s="283">
        <f>BF49</f>
        <v>0</v>
      </c>
      <c r="BG21" s="215" t="s">
        <v>101</v>
      </c>
      <c r="BH21" s="215" t="s">
        <v>101</v>
      </c>
      <c r="BI21" s="215" t="s">
        <v>101</v>
      </c>
      <c r="BJ21" s="216">
        <f>BJ49</f>
        <v>3.6739999999999999</v>
      </c>
      <c r="BK21" s="215" t="s">
        <v>101</v>
      </c>
      <c r="BL21" s="285">
        <f>BL49</f>
        <v>2.7509999999999999</v>
      </c>
      <c r="BM21" s="283">
        <f>BM49</f>
        <v>0</v>
      </c>
      <c r="BN21" s="215" t="s">
        <v>101</v>
      </c>
      <c r="BO21" s="215" t="s">
        <v>101</v>
      </c>
      <c r="BP21" s="215" t="s">
        <v>101</v>
      </c>
      <c r="BQ21" s="216">
        <f>BQ49</f>
        <v>4.2240000000000002</v>
      </c>
      <c r="BR21" s="215" t="s">
        <v>101</v>
      </c>
      <c r="BS21" s="285">
        <f>BS49</f>
        <v>2.7509999999999999</v>
      </c>
      <c r="BT21" s="283">
        <f>BT49</f>
        <v>0</v>
      </c>
      <c r="BU21" s="215" t="s">
        <v>101</v>
      </c>
      <c r="BV21" s="215" t="s">
        <v>101</v>
      </c>
    </row>
    <row r="22" spans="1:74" ht="30.75" customHeight="1" x14ac:dyDescent="0.25">
      <c r="A22" s="136" t="s">
        <v>106</v>
      </c>
      <c r="B22" s="146" t="s">
        <v>107</v>
      </c>
      <c r="C22" s="147" t="s">
        <v>101</v>
      </c>
      <c r="D22" s="215" t="s">
        <v>101</v>
      </c>
      <c r="E22" s="215" t="s">
        <v>101</v>
      </c>
      <c r="F22" s="283">
        <f>F90</f>
        <v>0</v>
      </c>
      <c r="G22" s="215" t="s">
        <v>101</v>
      </c>
      <c r="H22" s="283">
        <f>H90</f>
        <v>0</v>
      </c>
      <c r="I22" s="283">
        <f>I90</f>
        <v>0</v>
      </c>
      <c r="J22" s="215" t="s">
        <v>101</v>
      </c>
      <c r="K22" s="215" t="s">
        <v>101</v>
      </c>
      <c r="L22" s="215" t="s">
        <v>101</v>
      </c>
      <c r="M22" s="283">
        <f>M90</f>
        <v>0</v>
      </c>
      <c r="N22" s="215" t="s">
        <v>101</v>
      </c>
      <c r="O22" s="283">
        <f>O90</f>
        <v>0</v>
      </c>
      <c r="P22" s="283">
        <f>P90</f>
        <v>0</v>
      </c>
      <c r="Q22" s="215" t="s">
        <v>101</v>
      </c>
      <c r="R22" s="215" t="s">
        <v>101</v>
      </c>
      <c r="S22" s="215" t="s">
        <v>101</v>
      </c>
      <c r="T22" s="216">
        <f>T90</f>
        <v>0</v>
      </c>
      <c r="U22" s="215" t="s">
        <v>101</v>
      </c>
      <c r="V22" s="283">
        <f>V90</f>
        <v>0</v>
      </c>
      <c r="W22" s="283">
        <f>W90</f>
        <v>0</v>
      </c>
      <c r="X22" s="215" t="s">
        <v>101</v>
      </c>
      <c r="Y22" s="215" t="s">
        <v>101</v>
      </c>
      <c r="Z22" s="215" t="s">
        <v>101</v>
      </c>
      <c r="AA22" s="216">
        <f>AA90</f>
        <v>0</v>
      </c>
      <c r="AB22" s="215" t="s">
        <v>101</v>
      </c>
      <c r="AC22" s="285">
        <f>AC90</f>
        <v>0</v>
      </c>
      <c r="AD22" s="283">
        <f>AD90</f>
        <v>0</v>
      </c>
      <c r="AE22" s="215" t="s">
        <v>101</v>
      </c>
      <c r="AF22" s="215" t="s">
        <v>101</v>
      </c>
      <c r="AG22" s="215" t="s">
        <v>101</v>
      </c>
      <c r="AH22" s="283">
        <f>AH90</f>
        <v>0</v>
      </c>
      <c r="AI22" s="215" t="s">
        <v>101</v>
      </c>
      <c r="AJ22" s="283">
        <f>AJ90</f>
        <v>0</v>
      </c>
      <c r="AK22" s="283">
        <f>AK90</f>
        <v>0</v>
      </c>
      <c r="AL22" s="215" t="s">
        <v>101</v>
      </c>
      <c r="AM22" s="215" t="s">
        <v>101</v>
      </c>
      <c r="AN22" s="215" t="s">
        <v>101</v>
      </c>
      <c r="AO22" s="283">
        <f>AO90</f>
        <v>0</v>
      </c>
      <c r="AP22" s="215" t="s">
        <v>101</v>
      </c>
      <c r="AQ22" s="283">
        <f>AQ90</f>
        <v>0</v>
      </c>
      <c r="AR22" s="283">
        <f>AR90</f>
        <v>0</v>
      </c>
      <c r="AS22" s="215" t="s">
        <v>101</v>
      </c>
      <c r="AT22" s="215" t="s">
        <v>101</v>
      </c>
      <c r="AU22" s="215" t="s">
        <v>101</v>
      </c>
      <c r="AV22" s="283">
        <f>AV90</f>
        <v>0</v>
      </c>
      <c r="AW22" s="215" t="s">
        <v>101</v>
      </c>
      <c r="AX22" s="283">
        <f>AX90</f>
        <v>0</v>
      </c>
      <c r="AY22" s="283">
        <f>AY90</f>
        <v>0</v>
      </c>
      <c r="AZ22" s="215" t="s">
        <v>101</v>
      </c>
      <c r="BA22" s="215" t="s">
        <v>101</v>
      </c>
      <c r="BB22" s="215" t="s">
        <v>101</v>
      </c>
      <c r="BC22" s="283">
        <f>BC90</f>
        <v>0</v>
      </c>
      <c r="BD22" s="215" t="s">
        <v>101</v>
      </c>
      <c r="BE22" s="283">
        <f>BE90</f>
        <v>0</v>
      </c>
      <c r="BF22" s="283">
        <f>BF90</f>
        <v>0</v>
      </c>
      <c r="BG22" s="215" t="s">
        <v>101</v>
      </c>
      <c r="BH22" s="215" t="s">
        <v>101</v>
      </c>
      <c r="BI22" s="215" t="s">
        <v>101</v>
      </c>
      <c r="BJ22" s="216">
        <f>BJ90</f>
        <v>0</v>
      </c>
      <c r="BK22" s="215" t="s">
        <v>101</v>
      </c>
      <c r="BL22" s="285">
        <f>BL90</f>
        <v>0</v>
      </c>
      <c r="BM22" s="283">
        <f>BM90</f>
        <v>0</v>
      </c>
      <c r="BN22" s="215" t="s">
        <v>101</v>
      </c>
      <c r="BO22" s="215" t="s">
        <v>101</v>
      </c>
      <c r="BP22" s="215" t="s">
        <v>101</v>
      </c>
      <c r="BQ22" s="216">
        <f>BQ90</f>
        <v>0</v>
      </c>
      <c r="BR22" s="215" t="s">
        <v>101</v>
      </c>
      <c r="BS22" s="285">
        <f>BS90</f>
        <v>0</v>
      </c>
      <c r="BT22" s="283">
        <f>BT90</f>
        <v>0</v>
      </c>
      <c r="BU22" s="215" t="s">
        <v>101</v>
      </c>
      <c r="BV22" s="215" t="s">
        <v>101</v>
      </c>
    </row>
    <row r="23" spans="1:74" ht="21" customHeight="1" x14ac:dyDescent="0.25">
      <c r="A23" s="136" t="s">
        <v>108</v>
      </c>
      <c r="B23" s="146" t="s">
        <v>109</v>
      </c>
      <c r="C23" s="147" t="s">
        <v>101</v>
      </c>
      <c r="D23" s="215" t="s">
        <v>101</v>
      </c>
      <c r="E23" s="215" t="s">
        <v>101</v>
      </c>
      <c r="F23" s="283">
        <f>F93</f>
        <v>4.41</v>
      </c>
      <c r="G23" s="215" t="s">
        <v>101</v>
      </c>
      <c r="H23" s="283">
        <f>H93</f>
        <v>0</v>
      </c>
      <c r="I23" s="283">
        <f>I93</f>
        <v>0.5</v>
      </c>
      <c r="J23" s="215" t="s">
        <v>101</v>
      </c>
      <c r="K23" s="215" t="s">
        <v>101</v>
      </c>
      <c r="L23" s="215" t="s">
        <v>101</v>
      </c>
      <c r="M23" s="283">
        <f>M93</f>
        <v>1</v>
      </c>
      <c r="N23" s="215" t="s">
        <v>101</v>
      </c>
      <c r="O23" s="283">
        <f>O93</f>
        <v>0.2</v>
      </c>
      <c r="P23" s="283">
        <f>P93</f>
        <v>0.5</v>
      </c>
      <c r="Q23" s="215" t="s">
        <v>101</v>
      </c>
      <c r="R23" s="215" t="s">
        <v>101</v>
      </c>
      <c r="S23" s="215" t="s">
        <v>101</v>
      </c>
      <c r="T23" s="216">
        <f>T93</f>
        <v>5.1630000000000003</v>
      </c>
      <c r="U23" s="215" t="s">
        <v>101</v>
      </c>
      <c r="V23" s="283">
        <f>V93</f>
        <v>0</v>
      </c>
      <c r="W23" s="283">
        <f>W93</f>
        <v>0.75</v>
      </c>
      <c r="X23" s="215" t="s">
        <v>101</v>
      </c>
      <c r="Y23" s="215" t="s">
        <v>101</v>
      </c>
      <c r="Z23" s="215" t="s">
        <v>101</v>
      </c>
      <c r="AA23" s="216">
        <f>AA93</f>
        <v>1.7530000000000001</v>
      </c>
      <c r="AB23" s="215" t="s">
        <v>101</v>
      </c>
      <c r="AC23" s="285">
        <f>AC93</f>
        <v>0.2</v>
      </c>
      <c r="AD23" s="283">
        <f>AD93</f>
        <v>0.25</v>
      </c>
      <c r="AE23" s="215" t="s">
        <v>101</v>
      </c>
      <c r="AF23" s="215" t="s">
        <v>101</v>
      </c>
      <c r="AG23" s="215" t="s">
        <v>101</v>
      </c>
      <c r="AH23" s="283">
        <f>AH93</f>
        <v>0.753</v>
      </c>
      <c r="AI23" s="215" t="s">
        <v>101</v>
      </c>
      <c r="AJ23" s="283">
        <f>AJ93</f>
        <v>0</v>
      </c>
      <c r="AK23" s="283">
        <f>AK93</f>
        <v>0.25</v>
      </c>
      <c r="AL23" s="215" t="s">
        <v>101</v>
      </c>
      <c r="AM23" s="215" t="s">
        <v>101</v>
      </c>
      <c r="AN23" s="215" t="s">
        <v>101</v>
      </c>
      <c r="AO23" s="283">
        <f>AO93</f>
        <v>0.753</v>
      </c>
      <c r="AP23" s="215" t="s">
        <v>101</v>
      </c>
      <c r="AQ23" s="283">
        <f>AQ93</f>
        <v>0</v>
      </c>
      <c r="AR23" s="283">
        <f>AR93</f>
        <v>0.25</v>
      </c>
      <c r="AS23" s="215" t="s">
        <v>101</v>
      </c>
      <c r="AT23" s="215" t="s">
        <v>101</v>
      </c>
      <c r="AU23" s="215" t="s">
        <v>101</v>
      </c>
      <c r="AV23" s="283">
        <f>AV93</f>
        <v>4.41</v>
      </c>
      <c r="AW23" s="215" t="s">
        <v>101</v>
      </c>
      <c r="AX23" s="283">
        <f>AX93</f>
        <v>0</v>
      </c>
      <c r="AY23" s="283">
        <f>AY93</f>
        <v>0.5</v>
      </c>
      <c r="AZ23" s="215" t="s">
        <v>101</v>
      </c>
      <c r="BA23" s="215" t="s">
        <v>101</v>
      </c>
      <c r="BB23" s="215" t="s">
        <v>101</v>
      </c>
      <c r="BC23" s="283">
        <f>BC93</f>
        <v>1</v>
      </c>
      <c r="BD23" s="215" t="s">
        <v>101</v>
      </c>
      <c r="BE23" s="283">
        <f>BE93</f>
        <v>0.2</v>
      </c>
      <c r="BF23" s="283">
        <f>BF93</f>
        <v>0</v>
      </c>
      <c r="BG23" s="215" t="s">
        <v>101</v>
      </c>
      <c r="BH23" s="215" t="s">
        <v>101</v>
      </c>
      <c r="BI23" s="215" t="s">
        <v>101</v>
      </c>
      <c r="BJ23" s="216">
        <f>BJ93</f>
        <v>5.1630000000000003</v>
      </c>
      <c r="BK23" s="215" t="s">
        <v>101</v>
      </c>
      <c r="BL23" s="285">
        <f>BL93</f>
        <v>0</v>
      </c>
      <c r="BM23" s="283">
        <f>BM93</f>
        <v>0.75</v>
      </c>
      <c r="BN23" s="215" t="s">
        <v>101</v>
      </c>
      <c r="BO23" s="215" t="s">
        <v>101</v>
      </c>
      <c r="BP23" s="215" t="s">
        <v>101</v>
      </c>
      <c r="BQ23" s="216">
        <f>BQ93</f>
        <v>1.7530000000000001</v>
      </c>
      <c r="BR23" s="215" t="s">
        <v>101</v>
      </c>
      <c r="BS23" s="285">
        <f>BS93</f>
        <v>0.2</v>
      </c>
      <c r="BT23" s="283">
        <f>BT93</f>
        <v>0.25</v>
      </c>
      <c r="BU23" s="215" t="s">
        <v>101</v>
      </c>
      <c r="BV23" s="215" t="s">
        <v>101</v>
      </c>
    </row>
    <row r="24" spans="1:74" ht="24" customHeight="1" x14ac:dyDescent="0.25">
      <c r="A24" s="136" t="s">
        <v>110</v>
      </c>
      <c r="B24" s="146" t="s">
        <v>111</v>
      </c>
      <c r="C24" s="147" t="s">
        <v>101</v>
      </c>
      <c r="D24" s="215" t="s">
        <v>101</v>
      </c>
      <c r="E24" s="215" t="s">
        <v>101</v>
      </c>
      <c r="F24" s="283">
        <f>F103</f>
        <v>0</v>
      </c>
      <c r="G24" s="215" t="s">
        <v>101</v>
      </c>
      <c r="H24" s="283">
        <f>H103</f>
        <v>0</v>
      </c>
      <c r="I24" s="283">
        <f>I103</f>
        <v>0</v>
      </c>
      <c r="J24" s="215" t="s">
        <v>101</v>
      </c>
      <c r="K24" s="215" t="s">
        <v>101</v>
      </c>
      <c r="L24" s="215" t="s">
        <v>101</v>
      </c>
      <c r="M24" s="283">
        <f>M103</f>
        <v>0</v>
      </c>
      <c r="N24" s="215" t="s">
        <v>101</v>
      </c>
      <c r="O24" s="283">
        <f>O103</f>
        <v>0</v>
      </c>
      <c r="P24" s="283">
        <f>P103</f>
        <v>0</v>
      </c>
      <c r="Q24" s="215" t="s">
        <v>101</v>
      </c>
      <c r="R24" s="215" t="s">
        <v>101</v>
      </c>
      <c r="S24" s="215" t="s">
        <v>101</v>
      </c>
      <c r="T24" s="216">
        <f>T103</f>
        <v>0</v>
      </c>
      <c r="U24" s="215" t="s">
        <v>101</v>
      </c>
      <c r="V24" s="283">
        <f>V103</f>
        <v>0</v>
      </c>
      <c r="W24" s="283">
        <f>W103</f>
        <v>0</v>
      </c>
      <c r="X24" s="215" t="s">
        <v>101</v>
      </c>
      <c r="Y24" s="215" t="s">
        <v>101</v>
      </c>
      <c r="Z24" s="215" t="s">
        <v>101</v>
      </c>
      <c r="AA24" s="216">
        <f>AA103</f>
        <v>0</v>
      </c>
      <c r="AB24" s="215" t="s">
        <v>101</v>
      </c>
      <c r="AC24" s="285">
        <f>AC103</f>
        <v>0</v>
      </c>
      <c r="AD24" s="283">
        <f>AD103</f>
        <v>0</v>
      </c>
      <c r="AE24" s="215" t="s">
        <v>101</v>
      </c>
      <c r="AF24" s="215" t="s">
        <v>101</v>
      </c>
      <c r="AG24" s="215" t="s">
        <v>101</v>
      </c>
      <c r="AH24" s="283">
        <f>AH103</f>
        <v>0</v>
      </c>
      <c r="AI24" s="215" t="s">
        <v>101</v>
      </c>
      <c r="AJ24" s="283">
        <f>AJ103</f>
        <v>0</v>
      </c>
      <c r="AK24" s="283">
        <f>AK103</f>
        <v>0</v>
      </c>
      <c r="AL24" s="215" t="s">
        <v>101</v>
      </c>
      <c r="AM24" s="215" t="s">
        <v>101</v>
      </c>
      <c r="AN24" s="215" t="s">
        <v>101</v>
      </c>
      <c r="AO24" s="283">
        <f>AO103</f>
        <v>0</v>
      </c>
      <c r="AP24" s="215" t="s">
        <v>101</v>
      </c>
      <c r="AQ24" s="283">
        <f>AQ103</f>
        <v>0</v>
      </c>
      <c r="AR24" s="283">
        <f>AR103</f>
        <v>0</v>
      </c>
      <c r="AS24" s="215" t="s">
        <v>101</v>
      </c>
      <c r="AT24" s="215" t="s">
        <v>101</v>
      </c>
      <c r="AU24" s="215" t="s">
        <v>101</v>
      </c>
      <c r="AV24" s="283">
        <f>AV103</f>
        <v>0</v>
      </c>
      <c r="AW24" s="215" t="s">
        <v>101</v>
      </c>
      <c r="AX24" s="283">
        <f>AX103</f>
        <v>0</v>
      </c>
      <c r="AY24" s="283">
        <f>AY103</f>
        <v>0</v>
      </c>
      <c r="AZ24" s="215" t="s">
        <v>101</v>
      </c>
      <c r="BA24" s="215" t="s">
        <v>101</v>
      </c>
      <c r="BB24" s="215" t="s">
        <v>101</v>
      </c>
      <c r="BC24" s="283">
        <f>BC103</f>
        <v>0</v>
      </c>
      <c r="BD24" s="215" t="s">
        <v>101</v>
      </c>
      <c r="BE24" s="283">
        <f>BE103</f>
        <v>0</v>
      </c>
      <c r="BF24" s="283">
        <f>BF103</f>
        <v>0</v>
      </c>
      <c r="BG24" s="215" t="s">
        <v>101</v>
      </c>
      <c r="BH24" s="215" t="s">
        <v>101</v>
      </c>
      <c r="BI24" s="215" t="s">
        <v>101</v>
      </c>
      <c r="BJ24" s="216">
        <f>BJ103</f>
        <v>0</v>
      </c>
      <c r="BK24" s="215" t="s">
        <v>101</v>
      </c>
      <c r="BL24" s="285">
        <f>BL103</f>
        <v>0</v>
      </c>
      <c r="BM24" s="283">
        <f>BM103</f>
        <v>0</v>
      </c>
      <c r="BN24" s="215" t="s">
        <v>101</v>
      </c>
      <c r="BO24" s="215" t="s">
        <v>101</v>
      </c>
      <c r="BP24" s="215" t="s">
        <v>101</v>
      </c>
      <c r="BQ24" s="216">
        <f>BQ103</f>
        <v>0</v>
      </c>
      <c r="BR24" s="215" t="s">
        <v>101</v>
      </c>
      <c r="BS24" s="285">
        <f>BS103</f>
        <v>0</v>
      </c>
      <c r="BT24" s="283">
        <f>BT103</f>
        <v>0</v>
      </c>
      <c r="BU24" s="215" t="s">
        <v>101</v>
      </c>
      <c r="BV24" s="215" t="s">
        <v>101</v>
      </c>
    </row>
    <row r="25" spans="1:74" ht="21" customHeight="1" x14ac:dyDescent="0.25">
      <c r="A25" s="136" t="s">
        <v>112</v>
      </c>
      <c r="B25" s="146" t="s">
        <v>113</v>
      </c>
      <c r="C25" s="147" t="s">
        <v>101</v>
      </c>
      <c r="D25" s="215" t="s">
        <v>101</v>
      </c>
      <c r="E25" s="215" t="s">
        <v>101</v>
      </c>
      <c r="F25" s="283">
        <f>F104</f>
        <v>0</v>
      </c>
      <c r="G25" s="215" t="s">
        <v>101</v>
      </c>
      <c r="H25" s="283">
        <f>H104</f>
        <v>0</v>
      </c>
      <c r="I25" s="283">
        <f>I104</f>
        <v>0</v>
      </c>
      <c r="J25" s="215" t="s">
        <v>101</v>
      </c>
      <c r="K25" s="215" t="s">
        <v>101</v>
      </c>
      <c r="L25" s="215" t="s">
        <v>101</v>
      </c>
      <c r="M25" s="283">
        <f>M104</f>
        <v>0</v>
      </c>
      <c r="N25" s="215" t="s">
        <v>101</v>
      </c>
      <c r="O25" s="283">
        <f>O104</f>
        <v>0</v>
      </c>
      <c r="P25" s="283">
        <f>P104</f>
        <v>0</v>
      </c>
      <c r="Q25" s="215" t="s">
        <v>101</v>
      </c>
      <c r="R25" s="215" t="s">
        <v>101</v>
      </c>
      <c r="S25" s="215" t="s">
        <v>101</v>
      </c>
      <c r="T25" s="216">
        <f>T104</f>
        <v>0.14000000000000001</v>
      </c>
      <c r="U25" s="215" t="s">
        <v>101</v>
      </c>
      <c r="V25" s="283">
        <f>V104</f>
        <v>0</v>
      </c>
      <c r="W25" s="283">
        <f>W104</f>
        <v>0.8</v>
      </c>
      <c r="X25" s="215" t="s">
        <v>101</v>
      </c>
      <c r="Y25" s="215" t="s">
        <v>101</v>
      </c>
      <c r="Z25" s="215" t="s">
        <v>101</v>
      </c>
      <c r="AA25" s="216">
        <f>AA104</f>
        <v>0.14000000000000001</v>
      </c>
      <c r="AB25" s="215" t="s">
        <v>101</v>
      </c>
      <c r="AC25" s="285">
        <f>AC104</f>
        <v>0</v>
      </c>
      <c r="AD25" s="283">
        <f>AD104</f>
        <v>0.8</v>
      </c>
      <c r="AE25" s="215" t="s">
        <v>101</v>
      </c>
      <c r="AF25" s="215" t="s">
        <v>101</v>
      </c>
      <c r="AG25" s="215" t="s">
        <v>101</v>
      </c>
      <c r="AH25" s="283">
        <f>AH104</f>
        <v>0</v>
      </c>
      <c r="AI25" s="215" t="s">
        <v>101</v>
      </c>
      <c r="AJ25" s="283">
        <f>AJ104</f>
        <v>0</v>
      </c>
      <c r="AK25" s="283">
        <f>AK104</f>
        <v>0</v>
      </c>
      <c r="AL25" s="215" t="s">
        <v>101</v>
      </c>
      <c r="AM25" s="215" t="s">
        <v>101</v>
      </c>
      <c r="AN25" s="215" t="s">
        <v>101</v>
      </c>
      <c r="AO25" s="283">
        <f>AO104</f>
        <v>0</v>
      </c>
      <c r="AP25" s="215" t="s">
        <v>101</v>
      </c>
      <c r="AQ25" s="283">
        <f>AQ104</f>
        <v>0</v>
      </c>
      <c r="AR25" s="283">
        <f>AR104</f>
        <v>0</v>
      </c>
      <c r="AS25" s="215" t="s">
        <v>101</v>
      </c>
      <c r="AT25" s="215" t="s">
        <v>101</v>
      </c>
      <c r="AU25" s="215" t="s">
        <v>101</v>
      </c>
      <c r="AV25" s="283">
        <f>AV104</f>
        <v>0</v>
      </c>
      <c r="AW25" s="215" t="s">
        <v>101</v>
      </c>
      <c r="AX25" s="283">
        <f>AX104</f>
        <v>0</v>
      </c>
      <c r="AY25" s="283">
        <f>AY104</f>
        <v>0</v>
      </c>
      <c r="AZ25" s="215" t="s">
        <v>101</v>
      </c>
      <c r="BA25" s="215" t="s">
        <v>101</v>
      </c>
      <c r="BB25" s="215" t="s">
        <v>101</v>
      </c>
      <c r="BC25" s="283">
        <f>BC104</f>
        <v>0</v>
      </c>
      <c r="BD25" s="215" t="s">
        <v>101</v>
      </c>
      <c r="BE25" s="283">
        <f>BE104</f>
        <v>0</v>
      </c>
      <c r="BF25" s="283">
        <f>BF104</f>
        <v>0</v>
      </c>
      <c r="BG25" s="215" t="s">
        <v>101</v>
      </c>
      <c r="BH25" s="215" t="s">
        <v>101</v>
      </c>
      <c r="BI25" s="215" t="s">
        <v>101</v>
      </c>
      <c r="BJ25" s="216">
        <f>BJ104</f>
        <v>0.14000000000000001</v>
      </c>
      <c r="BK25" s="215" t="s">
        <v>101</v>
      </c>
      <c r="BL25" s="285">
        <f>BL104</f>
        <v>0</v>
      </c>
      <c r="BM25" s="283">
        <f>BM104</f>
        <v>0.8</v>
      </c>
      <c r="BN25" s="215" t="s">
        <v>101</v>
      </c>
      <c r="BO25" s="215" t="s">
        <v>101</v>
      </c>
      <c r="BP25" s="215" t="s">
        <v>101</v>
      </c>
      <c r="BQ25" s="216">
        <f>BQ104</f>
        <v>0.14000000000000001</v>
      </c>
      <c r="BR25" s="215" t="s">
        <v>101</v>
      </c>
      <c r="BS25" s="285">
        <f>BS104</f>
        <v>0</v>
      </c>
      <c r="BT25" s="283">
        <f>BT104</f>
        <v>0.8</v>
      </c>
      <c r="BU25" s="215" t="s">
        <v>101</v>
      </c>
      <c r="BV25" s="215" t="s">
        <v>101</v>
      </c>
    </row>
    <row r="26" spans="1:74" ht="19.5" customHeight="1" x14ac:dyDescent="0.25">
      <c r="A26" s="151" t="s">
        <v>114</v>
      </c>
      <c r="B26" s="152" t="s">
        <v>115</v>
      </c>
      <c r="C26" s="147" t="s">
        <v>101</v>
      </c>
      <c r="D26" s="215" t="s">
        <v>101</v>
      </c>
      <c r="E26" s="215" t="s">
        <v>101</v>
      </c>
      <c r="F26" s="283">
        <f>F27+F34+F37+F46</f>
        <v>0</v>
      </c>
      <c r="G26" s="215" t="s">
        <v>101</v>
      </c>
      <c r="H26" s="283">
        <f>H27+H34+H37+H46</f>
        <v>0</v>
      </c>
      <c r="I26" s="283">
        <f>I27+I34+I37+I46</f>
        <v>0</v>
      </c>
      <c r="J26" s="215" t="s">
        <v>101</v>
      </c>
      <c r="K26" s="215" t="s">
        <v>101</v>
      </c>
      <c r="L26" s="215" t="s">
        <v>101</v>
      </c>
      <c r="M26" s="283">
        <f>M27+M34+M37+M46</f>
        <v>0</v>
      </c>
      <c r="N26" s="215" t="s">
        <v>101</v>
      </c>
      <c r="O26" s="283">
        <f>O27+O34+O37+O46</f>
        <v>0</v>
      </c>
      <c r="P26" s="283">
        <f>P27+P34+P37+P46</f>
        <v>0</v>
      </c>
      <c r="Q26" s="215" t="s">
        <v>101</v>
      </c>
      <c r="R26" s="215" t="s">
        <v>101</v>
      </c>
      <c r="S26" s="215" t="s">
        <v>101</v>
      </c>
      <c r="T26" s="216">
        <f>T27</f>
        <v>0.94499999999999995</v>
      </c>
      <c r="U26" s="215" t="s">
        <v>101</v>
      </c>
      <c r="V26" s="283">
        <f>V27+V34+V37+V46</f>
        <v>0</v>
      </c>
      <c r="W26" s="283">
        <f>W27+W34+W37+W46</f>
        <v>0.1</v>
      </c>
      <c r="X26" s="215" t="s">
        <v>101</v>
      </c>
      <c r="Y26" s="215" t="s">
        <v>101</v>
      </c>
      <c r="Z26" s="215" t="s">
        <v>101</v>
      </c>
      <c r="AA26" s="216">
        <f>AA27</f>
        <v>2.8650000000000002</v>
      </c>
      <c r="AB26" s="215" t="s">
        <v>101</v>
      </c>
      <c r="AC26" s="285">
        <f>AC27+AC34+AC37+AC46</f>
        <v>0</v>
      </c>
      <c r="AD26" s="283">
        <f>AD27+AD34+AD37+AD46</f>
        <v>0.1</v>
      </c>
      <c r="AE26" s="215" t="s">
        <v>101</v>
      </c>
      <c r="AF26" s="215" t="s">
        <v>101</v>
      </c>
      <c r="AG26" s="215" t="s">
        <v>101</v>
      </c>
      <c r="AH26" s="283">
        <f>AH27+AH34+AH37+AH46</f>
        <v>0.84699999999999998</v>
      </c>
      <c r="AI26" s="215" t="s">
        <v>101</v>
      </c>
      <c r="AJ26" s="283">
        <f>AJ27+AJ34+AJ37+AJ46</f>
        <v>0</v>
      </c>
      <c r="AK26" s="283">
        <f>AK27+AK34+AK37+AK46</f>
        <v>0</v>
      </c>
      <c r="AL26" s="215" t="s">
        <v>101</v>
      </c>
      <c r="AM26" s="215" t="s">
        <v>101</v>
      </c>
      <c r="AN26" s="215" t="s">
        <v>101</v>
      </c>
      <c r="AO26" s="283">
        <f>AO27+AO34+AO37+AO46</f>
        <v>0.84699999999999998</v>
      </c>
      <c r="AP26" s="215" t="s">
        <v>101</v>
      </c>
      <c r="AQ26" s="283">
        <f>AQ27+AQ34+AQ37+AQ46</f>
        <v>0</v>
      </c>
      <c r="AR26" s="283">
        <f>AR27+AR34+AR37+AR46</f>
        <v>0</v>
      </c>
      <c r="AS26" s="215" t="s">
        <v>101</v>
      </c>
      <c r="AT26" s="215" t="s">
        <v>101</v>
      </c>
      <c r="AU26" s="215" t="s">
        <v>101</v>
      </c>
      <c r="AV26" s="283">
        <f>AV27+AV34+AV37+AV46</f>
        <v>0</v>
      </c>
      <c r="AW26" s="215" t="s">
        <v>101</v>
      </c>
      <c r="AX26" s="283">
        <f>AX27+AX34+AX37+AX46</f>
        <v>0</v>
      </c>
      <c r="AY26" s="283">
        <f>AY27+AY34+AY37+AY46</f>
        <v>0</v>
      </c>
      <c r="AZ26" s="215" t="s">
        <v>101</v>
      </c>
      <c r="BA26" s="215" t="s">
        <v>101</v>
      </c>
      <c r="BB26" s="215" t="s">
        <v>101</v>
      </c>
      <c r="BC26" s="283">
        <f>BC27+BC34+BC37+BC46</f>
        <v>1.9200000000000002</v>
      </c>
      <c r="BD26" s="215" t="s">
        <v>101</v>
      </c>
      <c r="BE26" s="283">
        <f>BE27+BE34+BE37+BE46</f>
        <v>0</v>
      </c>
      <c r="BF26" s="283">
        <f>BF27+BF34+BF37+BF46</f>
        <v>0</v>
      </c>
      <c r="BG26" s="215" t="s">
        <v>101</v>
      </c>
      <c r="BH26" s="215" t="s">
        <v>101</v>
      </c>
      <c r="BI26" s="215" t="s">
        <v>101</v>
      </c>
      <c r="BJ26" s="216">
        <f>BJ27</f>
        <v>0.94499999999999995</v>
      </c>
      <c r="BK26" s="215" t="s">
        <v>101</v>
      </c>
      <c r="BL26" s="285">
        <f>BL27+BL34+BL37+BL46</f>
        <v>0</v>
      </c>
      <c r="BM26" s="283">
        <f>BM27+BM34+BM37+BM46</f>
        <v>0.1</v>
      </c>
      <c r="BN26" s="215" t="s">
        <v>101</v>
      </c>
      <c r="BO26" s="215" t="s">
        <v>101</v>
      </c>
      <c r="BP26" s="215" t="s">
        <v>101</v>
      </c>
      <c r="BQ26" s="216">
        <f>BQ27</f>
        <v>2.8650000000000002</v>
      </c>
      <c r="BR26" s="215" t="s">
        <v>101</v>
      </c>
      <c r="BS26" s="285">
        <f>BS27+BS34+BS37+BS46</f>
        <v>0</v>
      </c>
      <c r="BT26" s="283">
        <f>BT27+BT34+BT37+BT46</f>
        <v>0.1</v>
      </c>
      <c r="BU26" s="215" t="s">
        <v>101</v>
      </c>
      <c r="BV26" s="215" t="s">
        <v>101</v>
      </c>
    </row>
    <row r="27" spans="1:74" ht="19.5" customHeight="1" x14ac:dyDescent="0.25">
      <c r="A27" s="151" t="s">
        <v>116</v>
      </c>
      <c r="B27" s="152" t="s">
        <v>117</v>
      </c>
      <c r="C27" s="147" t="s">
        <v>101</v>
      </c>
      <c r="D27" s="215" t="s">
        <v>101</v>
      </c>
      <c r="E27" s="215" t="s">
        <v>101</v>
      </c>
      <c r="F27" s="283">
        <f>F28+F32+F33</f>
        <v>0</v>
      </c>
      <c r="G27" s="215" t="s">
        <v>101</v>
      </c>
      <c r="H27" s="283">
        <f>H28+H32+H33</f>
        <v>0</v>
      </c>
      <c r="I27" s="283">
        <f>I28+I32+I33</f>
        <v>0</v>
      </c>
      <c r="J27" s="215" t="s">
        <v>101</v>
      </c>
      <c r="K27" s="215" t="s">
        <v>101</v>
      </c>
      <c r="L27" s="215" t="s">
        <v>101</v>
      </c>
      <c r="M27" s="283">
        <f>M28+M32+M33</f>
        <v>0</v>
      </c>
      <c r="N27" s="215" t="s">
        <v>101</v>
      </c>
      <c r="O27" s="283">
        <f>O28+O32+O33</f>
        <v>0</v>
      </c>
      <c r="P27" s="283">
        <f>P28+P32+P33</f>
        <v>0</v>
      </c>
      <c r="Q27" s="215" t="s">
        <v>101</v>
      </c>
      <c r="R27" s="215" t="s">
        <v>101</v>
      </c>
      <c r="S27" s="215" t="s">
        <v>101</v>
      </c>
      <c r="T27" s="216">
        <f>T28+T32+T33</f>
        <v>0.94499999999999995</v>
      </c>
      <c r="U27" s="215" t="s">
        <v>101</v>
      </c>
      <c r="V27" s="218">
        <f>V28+V32+V33</f>
        <v>0</v>
      </c>
      <c r="W27" s="218">
        <f>W28+W32+W33</f>
        <v>0.1</v>
      </c>
      <c r="X27" s="215" t="s">
        <v>101</v>
      </c>
      <c r="Y27" s="215" t="s">
        <v>101</v>
      </c>
      <c r="Z27" s="215" t="s">
        <v>101</v>
      </c>
      <c r="AA27" s="216">
        <f>AA28+AA32+AA33</f>
        <v>2.8650000000000002</v>
      </c>
      <c r="AB27" s="215" t="s">
        <v>101</v>
      </c>
      <c r="AC27" s="216">
        <f>AC28+AC32+AC33</f>
        <v>0</v>
      </c>
      <c r="AD27" s="218">
        <f>AD28+AD32+AD33</f>
        <v>0.1</v>
      </c>
      <c r="AE27" s="215" t="s">
        <v>101</v>
      </c>
      <c r="AF27" s="215" t="s">
        <v>101</v>
      </c>
      <c r="AG27" s="215" t="s">
        <v>101</v>
      </c>
      <c r="AH27" s="218">
        <f>AH28+AH32+AH33</f>
        <v>0.84699999999999998</v>
      </c>
      <c r="AI27" s="215" t="s">
        <v>101</v>
      </c>
      <c r="AJ27" s="218">
        <f>AJ28+AJ32+AJ33</f>
        <v>0</v>
      </c>
      <c r="AK27" s="218">
        <f>AK28+AK32+AK33</f>
        <v>0</v>
      </c>
      <c r="AL27" s="215" t="s">
        <v>101</v>
      </c>
      <c r="AM27" s="215" t="s">
        <v>101</v>
      </c>
      <c r="AN27" s="215" t="s">
        <v>101</v>
      </c>
      <c r="AO27" s="218">
        <f>AO28+AO32+AO33</f>
        <v>0.84699999999999998</v>
      </c>
      <c r="AP27" s="215" t="s">
        <v>101</v>
      </c>
      <c r="AQ27" s="218">
        <f>AQ28+AQ32+AQ33</f>
        <v>0</v>
      </c>
      <c r="AR27" s="218">
        <f>AR28+AR32+AR33</f>
        <v>0</v>
      </c>
      <c r="AS27" s="215" t="s">
        <v>101</v>
      </c>
      <c r="AT27" s="215" t="s">
        <v>101</v>
      </c>
      <c r="AU27" s="215" t="s">
        <v>101</v>
      </c>
      <c r="AV27" s="283">
        <f>AV28+AV32+AV33</f>
        <v>0</v>
      </c>
      <c r="AW27" s="215" t="s">
        <v>101</v>
      </c>
      <c r="AX27" s="218">
        <f>AX28+AX32+AX33</f>
        <v>0</v>
      </c>
      <c r="AY27" s="218">
        <f>AY28+AY32+AY33</f>
        <v>0</v>
      </c>
      <c r="AZ27" s="215" t="s">
        <v>101</v>
      </c>
      <c r="BA27" s="215" t="s">
        <v>101</v>
      </c>
      <c r="BB27" s="215" t="s">
        <v>101</v>
      </c>
      <c r="BC27" s="218">
        <f>BC28+BC32+BC33</f>
        <v>1.9200000000000002</v>
      </c>
      <c r="BD27" s="215" t="s">
        <v>101</v>
      </c>
      <c r="BE27" s="218">
        <f>BE28+BE32+BE33</f>
        <v>0</v>
      </c>
      <c r="BF27" s="218">
        <f>BF28+BF32+BF33</f>
        <v>0</v>
      </c>
      <c r="BG27" s="215" t="s">
        <v>101</v>
      </c>
      <c r="BH27" s="215" t="s">
        <v>101</v>
      </c>
      <c r="BI27" s="215" t="s">
        <v>101</v>
      </c>
      <c r="BJ27" s="216">
        <f>BJ28+BJ32+BJ33</f>
        <v>0.94499999999999995</v>
      </c>
      <c r="BK27" s="215" t="s">
        <v>101</v>
      </c>
      <c r="BL27" s="216">
        <f>BL28+BL32+BL33</f>
        <v>0</v>
      </c>
      <c r="BM27" s="218">
        <f>BM28+BM32+BM33</f>
        <v>0.1</v>
      </c>
      <c r="BN27" s="215" t="s">
        <v>101</v>
      </c>
      <c r="BO27" s="215" t="s">
        <v>101</v>
      </c>
      <c r="BP27" s="215" t="s">
        <v>101</v>
      </c>
      <c r="BQ27" s="216">
        <f>BQ28+BQ32+BQ33</f>
        <v>2.8650000000000002</v>
      </c>
      <c r="BR27" s="215" t="s">
        <v>101</v>
      </c>
      <c r="BS27" s="216">
        <f>BS28+BS32+BS33</f>
        <v>0</v>
      </c>
      <c r="BT27" s="218">
        <f>BT28+BT32+BT33</f>
        <v>0.1</v>
      </c>
      <c r="BU27" s="215" t="s">
        <v>101</v>
      </c>
      <c r="BV27" s="215" t="s">
        <v>101</v>
      </c>
    </row>
    <row r="28" spans="1:74" ht="18.75" customHeight="1" x14ac:dyDescent="0.25">
      <c r="A28" s="151" t="s">
        <v>118</v>
      </c>
      <c r="B28" s="152" t="s">
        <v>119</v>
      </c>
      <c r="C28" s="147" t="s">
        <v>101</v>
      </c>
      <c r="D28" s="215" t="s">
        <v>101</v>
      </c>
      <c r="E28" s="215" t="s">
        <v>101</v>
      </c>
      <c r="F28" s="283">
        <f t="shared" ref="F28:S28" si="0">F29</f>
        <v>0</v>
      </c>
      <c r="G28" s="283" t="str">
        <f t="shared" si="0"/>
        <v>нд</v>
      </c>
      <c r="H28" s="283">
        <f t="shared" si="0"/>
        <v>0</v>
      </c>
      <c r="I28" s="283">
        <f t="shared" si="0"/>
        <v>0</v>
      </c>
      <c r="J28" s="283" t="str">
        <f t="shared" si="0"/>
        <v>нд</v>
      </c>
      <c r="K28" s="283" t="str">
        <f t="shared" si="0"/>
        <v>нд</v>
      </c>
      <c r="L28" s="283" t="str">
        <f t="shared" si="0"/>
        <v>нд</v>
      </c>
      <c r="M28" s="283">
        <f t="shared" si="0"/>
        <v>0</v>
      </c>
      <c r="N28" s="283" t="str">
        <f t="shared" si="0"/>
        <v>нд</v>
      </c>
      <c r="O28" s="283">
        <f t="shared" si="0"/>
        <v>0</v>
      </c>
      <c r="P28" s="283">
        <f t="shared" si="0"/>
        <v>0</v>
      </c>
      <c r="Q28" s="283" t="str">
        <f t="shared" si="0"/>
        <v>нд</v>
      </c>
      <c r="R28" s="283" t="str">
        <f t="shared" si="0"/>
        <v>нд</v>
      </c>
      <c r="S28" s="283" t="str">
        <f t="shared" si="0"/>
        <v>нд</v>
      </c>
      <c r="T28" s="216">
        <f>SUM(T29:T31)</f>
        <v>0.94499999999999995</v>
      </c>
      <c r="U28" s="283" t="str">
        <f>U29</f>
        <v>нд</v>
      </c>
      <c r="V28" s="283">
        <f>SUM(V29:V31)</f>
        <v>0</v>
      </c>
      <c r="W28" s="283">
        <f>SUM(W29:W31)</f>
        <v>0.1</v>
      </c>
      <c r="X28" s="283" t="str">
        <f>X29</f>
        <v>нд</v>
      </c>
      <c r="Y28" s="283" t="str">
        <f>Y29</f>
        <v>нд</v>
      </c>
      <c r="Z28" s="283" t="str">
        <f>Z29</f>
        <v>нд</v>
      </c>
      <c r="AA28" s="216">
        <f>SUM(AA29:AA31)</f>
        <v>2.8650000000000002</v>
      </c>
      <c r="AB28" s="283" t="str">
        <f>AB29</f>
        <v>нд</v>
      </c>
      <c r="AC28" s="285">
        <f>SUM(AC29:AC31)</f>
        <v>0</v>
      </c>
      <c r="AD28" s="283">
        <f>SUM(AD29:AD31)</f>
        <v>0.1</v>
      </c>
      <c r="AE28" s="283" t="str">
        <f>AE29</f>
        <v>нд</v>
      </c>
      <c r="AF28" s="283" t="str">
        <f>AF29</f>
        <v>нд</v>
      </c>
      <c r="AG28" s="283" t="str">
        <f>AG29</f>
        <v>нд</v>
      </c>
      <c r="AH28" s="283">
        <f>SUM(AH29:AH31)</f>
        <v>0.84699999999999998</v>
      </c>
      <c r="AI28" s="283" t="str">
        <f>AI29</f>
        <v>нд</v>
      </c>
      <c r="AJ28" s="283">
        <f>SUM(AJ29:AJ31)</f>
        <v>0</v>
      </c>
      <c r="AK28" s="283">
        <f>SUM(AK29:AK31)</f>
        <v>0</v>
      </c>
      <c r="AL28" s="283" t="str">
        <f>AL29</f>
        <v>нд</v>
      </c>
      <c r="AM28" s="283" t="str">
        <f>AM29</f>
        <v>нд</v>
      </c>
      <c r="AN28" s="283" t="str">
        <f>AN29</f>
        <v>нд</v>
      </c>
      <c r="AO28" s="283">
        <f>SUM(AO29:AO31)</f>
        <v>0.84699999999999998</v>
      </c>
      <c r="AP28" s="283" t="str">
        <f>AP29</f>
        <v>нд</v>
      </c>
      <c r="AQ28" s="283">
        <f>SUM(AQ29:AQ31)</f>
        <v>0</v>
      </c>
      <c r="AR28" s="283">
        <f>SUM(AR29:AR31)</f>
        <v>0</v>
      </c>
      <c r="AS28" s="283" t="str">
        <f>AS29</f>
        <v>нд</v>
      </c>
      <c r="AT28" s="283" t="str">
        <f>AT29</f>
        <v>нд</v>
      </c>
      <c r="AU28" s="283" t="str">
        <f>AU29</f>
        <v>нд</v>
      </c>
      <c r="AV28" s="283">
        <f>SUM(AV29:AV31)</f>
        <v>0</v>
      </c>
      <c r="AW28" s="283" t="str">
        <f>AW29</f>
        <v>нд</v>
      </c>
      <c r="AX28" s="283">
        <f>SUM(AX29:AX31)</f>
        <v>0</v>
      </c>
      <c r="AY28" s="283">
        <f>SUM(AY29:AY31)</f>
        <v>0</v>
      </c>
      <c r="AZ28" s="283" t="str">
        <f>AZ29</f>
        <v>нд</v>
      </c>
      <c r="BA28" s="283" t="str">
        <f>BA29</f>
        <v>нд</v>
      </c>
      <c r="BB28" s="283" t="str">
        <f>BB29</f>
        <v>нд</v>
      </c>
      <c r="BC28" s="283">
        <f>SUM(BC29:BC31)</f>
        <v>1.9200000000000002</v>
      </c>
      <c r="BD28" s="283" t="str">
        <f>BD29</f>
        <v>нд</v>
      </c>
      <c r="BE28" s="283">
        <f>SUM(BE29:BE31)</f>
        <v>0</v>
      </c>
      <c r="BF28" s="283">
        <f>SUM(BF29:BF31)</f>
        <v>0</v>
      </c>
      <c r="BG28" s="283" t="str">
        <f>BG29</f>
        <v>нд</v>
      </c>
      <c r="BH28" s="283" t="str">
        <f>BH29</f>
        <v>нд</v>
      </c>
      <c r="BI28" s="283" t="str">
        <f>BI29</f>
        <v>нд</v>
      </c>
      <c r="BJ28" s="216">
        <f>SUM(BJ29:BJ31)</f>
        <v>0.94499999999999995</v>
      </c>
      <c r="BK28" s="283" t="str">
        <f>BK29</f>
        <v>нд</v>
      </c>
      <c r="BL28" s="285">
        <f>SUM(BL29:BL31)</f>
        <v>0</v>
      </c>
      <c r="BM28" s="283">
        <f>SUM(BM29:BM31)</f>
        <v>0.1</v>
      </c>
      <c r="BN28" s="283" t="str">
        <f>BN29</f>
        <v>нд</v>
      </c>
      <c r="BO28" s="283" t="str">
        <f>BO29</f>
        <v>нд</v>
      </c>
      <c r="BP28" s="283" t="str">
        <f>BP29</f>
        <v>нд</v>
      </c>
      <c r="BQ28" s="216">
        <f>SUM(BQ29:BQ31)</f>
        <v>2.8650000000000002</v>
      </c>
      <c r="BR28" s="283" t="str">
        <f>BR29</f>
        <v>нд</v>
      </c>
      <c r="BS28" s="285">
        <f>SUM(BS29:BS31)</f>
        <v>0</v>
      </c>
      <c r="BT28" s="283">
        <f>SUM(BT29:BT31)</f>
        <v>0.1</v>
      </c>
      <c r="BU28" s="215" t="s">
        <v>101</v>
      </c>
      <c r="BV28" s="215" t="s">
        <v>101</v>
      </c>
    </row>
    <row r="29" spans="1:74" ht="19.5" customHeight="1" x14ac:dyDescent="0.25">
      <c r="A29" s="151" t="s">
        <v>118</v>
      </c>
      <c r="B29" s="162" t="s">
        <v>120</v>
      </c>
      <c r="C29" s="147" t="s">
        <v>121</v>
      </c>
      <c r="D29" s="215" t="s">
        <v>101</v>
      </c>
      <c r="E29" s="215" t="s">
        <v>101</v>
      </c>
      <c r="F29" s="283">
        <v>0</v>
      </c>
      <c r="G29" s="215" t="s">
        <v>101</v>
      </c>
      <c r="H29" s="283">
        <f>AJ29+AX29</f>
        <v>0</v>
      </c>
      <c r="I29" s="283">
        <f>AK29+AY29</f>
        <v>0</v>
      </c>
      <c r="J29" s="215" t="s">
        <v>101</v>
      </c>
      <c r="K29" s="215" t="s">
        <v>101</v>
      </c>
      <c r="L29" s="215" t="s">
        <v>101</v>
      </c>
      <c r="M29" s="283">
        <v>0</v>
      </c>
      <c r="N29" s="215" t="s">
        <v>101</v>
      </c>
      <c r="O29" s="283">
        <f>AQ29+BE29</f>
        <v>0</v>
      </c>
      <c r="P29" s="283">
        <f>AR29+BF29</f>
        <v>0</v>
      </c>
      <c r="Q29" s="215" t="s">
        <v>101</v>
      </c>
      <c r="R29" s="215" t="s">
        <v>101</v>
      </c>
      <c r="S29" s="215" t="s">
        <v>101</v>
      </c>
      <c r="T29" s="216">
        <f>0.098+0.847</f>
        <v>0.94499999999999995</v>
      </c>
      <c r="U29" s="215" t="s">
        <v>101</v>
      </c>
      <c r="V29" s="218">
        <v>0</v>
      </c>
      <c r="W29" s="218">
        <v>0.1</v>
      </c>
      <c r="X29" s="215" t="s">
        <v>101</v>
      </c>
      <c r="Y29" s="215" t="s">
        <v>101</v>
      </c>
      <c r="Z29" s="215" t="s">
        <v>101</v>
      </c>
      <c r="AA29" s="216">
        <f>0.098+0.847</f>
        <v>0.94499999999999995</v>
      </c>
      <c r="AB29" s="215" t="s">
        <v>101</v>
      </c>
      <c r="AC29" s="216">
        <v>0</v>
      </c>
      <c r="AD29" s="218">
        <v>0.1</v>
      </c>
      <c r="AE29" s="215" t="s">
        <v>101</v>
      </c>
      <c r="AF29" s="215" t="s">
        <v>101</v>
      </c>
      <c r="AG29" s="215" t="s">
        <v>101</v>
      </c>
      <c r="AH29" s="218">
        <v>0.84699999999999998</v>
      </c>
      <c r="AI29" s="215" t="s">
        <v>101</v>
      </c>
      <c r="AJ29" s="218">
        <v>0</v>
      </c>
      <c r="AK29" s="218">
        <v>0</v>
      </c>
      <c r="AL29" s="215" t="s">
        <v>101</v>
      </c>
      <c r="AM29" s="215" t="s">
        <v>101</v>
      </c>
      <c r="AN29" s="215" t="s">
        <v>101</v>
      </c>
      <c r="AO29" s="218">
        <v>0.84699999999999998</v>
      </c>
      <c r="AP29" s="215" t="s">
        <v>101</v>
      </c>
      <c r="AQ29" s="218">
        <v>0</v>
      </c>
      <c r="AR29" s="218">
        <v>0</v>
      </c>
      <c r="AS29" s="215" t="s">
        <v>101</v>
      </c>
      <c r="AT29" s="215" t="s">
        <v>101</v>
      </c>
      <c r="AU29" s="215" t="s">
        <v>101</v>
      </c>
      <c r="AV29" s="218">
        <v>0</v>
      </c>
      <c r="AW29" s="215" t="s">
        <v>101</v>
      </c>
      <c r="AX29" s="218">
        <v>0</v>
      </c>
      <c r="AY29" s="218">
        <v>0</v>
      </c>
      <c r="AZ29" s="215" t="s">
        <v>101</v>
      </c>
      <c r="BA29" s="215" t="s">
        <v>101</v>
      </c>
      <c r="BB29" s="215" t="s">
        <v>101</v>
      </c>
      <c r="BC29" s="218">
        <v>0</v>
      </c>
      <c r="BD29" s="215" t="s">
        <v>101</v>
      </c>
      <c r="BE29" s="218">
        <v>0</v>
      </c>
      <c r="BF29" s="218">
        <v>0</v>
      </c>
      <c r="BG29" s="215" t="s">
        <v>101</v>
      </c>
      <c r="BH29" s="215" t="s">
        <v>101</v>
      </c>
      <c r="BI29" s="215" t="s">
        <v>101</v>
      </c>
      <c r="BJ29" s="216">
        <f>0.098+0.847</f>
        <v>0.94499999999999995</v>
      </c>
      <c r="BK29" s="215" t="s">
        <v>101</v>
      </c>
      <c r="BL29" s="216">
        <v>0</v>
      </c>
      <c r="BM29" s="218">
        <v>0.1</v>
      </c>
      <c r="BN29" s="215" t="s">
        <v>101</v>
      </c>
      <c r="BO29" s="215" t="s">
        <v>101</v>
      </c>
      <c r="BP29" s="215" t="s">
        <v>101</v>
      </c>
      <c r="BQ29" s="216">
        <f>0.098+0.847</f>
        <v>0.94499999999999995</v>
      </c>
      <c r="BR29" s="215" t="s">
        <v>101</v>
      </c>
      <c r="BS29" s="216">
        <v>0</v>
      </c>
      <c r="BT29" s="218">
        <v>0.1</v>
      </c>
      <c r="BU29" s="215" t="s">
        <v>101</v>
      </c>
      <c r="BV29" s="215" t="s">
        <v>101</v>
      </c>
    </row>
    <row r="30" spans="1:74" ht="45.75" customHeight="1" x14ac:dyDescent="0.25">
      <c r="A30" s="151" t="s">
        <v>118</v>
      </c>
      <c r="B30" s="158" t="s">
        <v>122</v>
      </c>
      <c r="C30" s="147" t="s">
        <v>123</v>
      </c>
      <c r="D30" s="215">
        <v>0</v>
      </c>
      <c r="E30" s="215">
        <v>0</v>
      </c>
      <c r="F30" s="283">
        <v>0</v>
      </c>
      <c r="G30" s="215">
        <v>0</v>
      </c>
      <c r="H30" s="283">
        <v>0</v>
      </c>
      <c r="I30" s="283">
        <v>0</v>
      </c>
      <c r="J30" s="215">
        <v>0</v>
      </c>
      <c r="K30" s="215">
        <v>0</v>
      </c>
      <c r="L30" s="215">
        <v>0</v>
      </c>
      <c r="M30" s="283">
        <v>0</v>
      </c>
      <c r="N30" s="215">
        <v>0</v>
      </c>
      <c r="O30" s="283">
        <v>0</v>
      </c>
      <c r="P30" s="283">
        <v>0</v>
      </c>
      <c r="Q30" s="215">
        <v>0</v>
      </c>
      <c r="R30" s="215" t="s">
        <v>101</v>
      </c>
      <c r="S30" s="215" t="s">
        <v>101</v>
      </c>
      <c r="T30" s="216">
        <v>0</v>
      </c>
      <c r="U30" s="215" t="s">
        <v>101</v>
      </c>
      <c r="V30" s="275">
        <v>0</v>
      </c>
      <c r="W30" s="275">
        <v>0</v>
      </c>
      <c r="X30" s="215" t="s">
        <v>101</v>
      </c>
      <c r="Y30" s="215" t="s">
        <v>101</v>
      </c>
      <c r="Z30" s="215" t="s">
        <v>101</v>
      </c>
      <c r="AA30" s="276">
        <v>1.1200000000000001</v>
      </c>
      <c r="AB30" s="275" t="s">
        <v>101</v>
      </c>
      <c r="AC30" s="276">
        <v>0</v>
      </c>
      <c r="AD30" s="275">
        <v>0</v>
      </c>
      <c r="AE30" s="215" t="s">
        <v>101</v>
      </c>
      <c r="AF30" s="215" t="s">
        <v>101</v>
      </c>
      <c r="AG30" s="215" t="s">
        <v>101</v>
      </c>
      <c r="AH30" s="275">
        <v>0</v>
      </c>
      <c r="AI30" s="275" t="s">
        <v>101</v>
      </c>
      <c r="AJ30" s="275">
        <v>0</v>
      </c>
      <c r="AK30" s="275">
        <v>0</v>
      </c>
      <c r="AL30" s="275" t="s">
        <v>101</v>
      </c>
      <c r="AM30" s="275" t="s">
        <v>101</v>
      </c>
      <c r="AN30" s="275" t="s">
        <v>101</v>
      </c>
      <c r="AO30" s="275">
        <v>0</v>
      </c>
      <c r="AP30" s="275" t="s">
        <v>101</v>
      </c>
      <c r="AQ30" s="275">
        <v>0</v>
      </c>
      <c r="AR30" s="275">
        <v>0</v>
      </c>
      <c r="AS30" s="275" t="s">
        <v>101</v>
      </c>
      <c r="AT30" s="275" t="s">
        <v>101</v>
      </c>
      <c r="AU30" s="215" t="s">
        <v>101</v>
      </c>
      <c r="AV30" s="218">
        <v>0</v>
      </c>
      <c r="AW30" s="215" t="s">
        <v>101</v>
      </c>
      <c r="AX30" s="275">
        <v>0</v>
      </c>
      <c r="AY30" s="275">
        <v>0</v>
      </c>
      <c r="AZ30" s="275" t="s">
        <v>101</v>
      </c>
      <c r="BA30" s="275" t="s">
        <v>101</v>
      </c>
      <c r="BB30" s="275" t="s">
        <v>101</v>
      </c>
      <c r="BC30" s="276">
        <v>1.1200000000000001</v>
      </c>
      <c r="BD30" s="275" t="s">
        <v>101</v>
      </c>
      <c r="BE30" s="275">
        <v>0</v>
      </c>
      <c r="BF30" s="275">
        <v>0</v>
      </c>
      <c r="BG30" s="275" t="s">
        <v>101</v>
      </c>
      <c r="BH30" s="275" t="s">
        <v>101</v>
      </c>
      <c r="BI30" s="275" t="s">
        <v>101</v>
      </c>
      <c r="BJ30" s="276">
        <v>0</v>
      </c>
      <c r="BK30" s="275" t="s">
        <v>101</v>
      </c>
      <c r="BL30" s="276">
        <v>0</v>
      </c>
      <c r="BM30" s="275">
        <v>0</v>
      </c>
      <c r="BN30" s="215" t="s">
        <v>101</v>
      </c>
      <c r="BO30" s="215" t="s">
        <v>101</v>
      </c>
      <c r="BP30" s="215" t="s">
        <v>101</v>
      </c>
      <c r="BQ30" s="216">
        <v>1.1200000000000001</v>
      </c>
      <c r="BR30" s="215" t="s">
        <v>101</v>
      </c>
      <c r="BS30" s="276">
        <v>0</v>
      </c>
      <c r="BT30" s="275">
        <v>0</v>
      </c>
      <c r="BU30" s="215" t="s">
        <v>101</v>
      </c>
      <c r="BV30" s="222" t="s">
        <v>346</v>
      </c>
    </row>
    <row r="31" spans="1:74" ht="52.5" customHeight="1" x14ac:dyDescent="0.25">
      <c r="A31" s="151" t="s">
        <v>118</v>
      </c>
      <c r="B31" s="158" t="s">
        <v>124</v>
      </c>
      <c r="C31" s="147" t="s">
        <v>125</v>
      </c>
      <c r="D31" s="215">
        <v>0</v>
      </c>
      <c r="E31" s="215">
        <v>0</v>
      </c>
      <c r="F31" s="283">
        <v>0</v>
      </c>
      <c r="G31" s="215">
        <v>0</v>
      </c>
      <c r="H31" s="283">
        <v>0</v>
      </c>
      <c r="I31" s="283">
        <v>0</v>
      </c>
      <c r="J31" s="215">
        <v>0</v>
      </c>
      <c r="K31" s="215">
        <v>0</v>
      </c>
      <c r="L31" s="215">
        <v>0</v>
      </c>
      <c r="M31" s="283">
        <v>0</v>
      </c>
      <c r="N31" s="215">
        <v>0</v>
      </c>
      <c r="O31" s="283">
        <v>0</v>
      </c>
      <c r="P31" s="283">
        <v>0</v>
      </c>
      <c r="Q31" s="215">
        <v>0</v>
      </c>
      <c r="R31" s="215" t="s">
        <v>101</v>
      </c>
      <c r="S31" s="215" t="s">
        <v>101</v>
      </c>
      <c r="T31" s="216">
        <v>0</v>
      </c>
      <c r="U31" s="219" t="s">
        <v>101</v>
      </c>
      <c r="V31" s="276">
        <v>0</v>
      </c>
      <c r="W31" s="276">
        <v>0</v>
      </c>
      <c r="X31" s="219" t="s">
        <v>101</v>
      </c>
      <c r="Y31" s="219" t="s">
        <v>101</v>
      </c>
      <c r="Z31" s="219" t="s">
        <v>101</v>
      </c>
      <c r="AA31" s="276">
        <v>0.8</v>
      </c>
      <c r="AB31" s="276" t="s">
        <v>101</v>
      </c>
      <c r="AC31" s="276">
        <v>0</v>
      </c>
      <c r="AD31" s="276">
        <v>0</v>
      </c>
      <c r="AE31" s="219" t="s">
        <v>101</v>
      </c>
      <c r="AF31" s="219" t="s">
        <v>101</v>
      </c>
      <c r="AG31" s="219" t="s">
        <v>101</v>
      </c>
      <c r="AH31" s="276">
        <v>0</v>
      </c>
      <c r="AI31" s="276" t="s">
        <v>101</v>
      </c>
      <c r="AJ31" s="276">
        <v>0</v>
      </c>
      <c r="AK31" s="276">
        <v>0</v>
      </c>
      <c r="AL31" s="276" t="s">
        <v>101</v>
      </c>
      <c r="AM31" s="276" t="s">
        <v>101</v>
      </c>
      <c r="AN31" s="276" t="s">
        <v>101</v>
      </c>
      <c r="AO31" s="276">
        <v>0</v>
      </c>
      <c r="AP31" s="276" t="s">
        <v>101</v>
      </c>
      <c r="AQ31" s="276">
        <v>0</v>
      </c>
      <c r="AR31" s="276">
        <v>0</v>
      </c>
      <c r="AS31" s="276" t="s">
        <v>101</v>
      </c>
      <c r="AT31" s="276" t="s">
        <v>101</v>
      </c>
      <c r="AU31" s="219" t="s">
        <v>101</v>
      </c>
      <c r="AV31" s="216">
        <v>0</v>
      </c>
      <c r="AW31" s="219" t="s">
        <v>101</v>
      </c>
      <c r="AX31" s="276">
        <v>0</v>
      </c>
      <c r="AY31" s="276">
        <v>0</v>
      </c>
      <c r="AZ31" s="276" t="s">
        <v>101</v>
      </c>
      <c r="BA31" s="276" t="s">
        <v>101</v>
      </c>
      <c r="BB31" s="276" t="s">
        <v>101</v>
      </c>
      <c r="BC31" s="276">
        <v>0.8</v>
      </c>
      <c r="BD31" s="276" t="s">
        <v>101</v>
      </c>
      <c r="BE31" s="276">
        <v>0</v>
      </c>
      <c r="BF31" s="276">
        <v>0</v>
      </c>
      <c r="BG31" s="276" t="s">
        <v>101</v>
      </c>
      <c r="BH31" s="276" t="s">
        <v>101</v>
      </c>
      <c r="BI31" s="276" t="s">
        <v>101</v>
      </c>
      <c r="BJ31" s="276">
        <v>0</v>
      </c>
      <c r="BK31" s="276" t="s">
        <v>101</v>
      </c>
      <c r="BL31" s="276">
        <v>0</v>
      </c>
      <c r="BM31" s="276">
        <v>0</v>
      </c>
      <c r="BN31" s="219" t="s">
        <v>101</v>
      </c>
      <c r="BO31" s="219" t="s">
        <v>101</v>
      </c>
      <c r="BP31" s="219" t="s">
        <v>101</v>
      </c>
      <c r="BQ31" s="216">
        <v>0.8</v>
      </c>
      <c r="BR31" s="219" t="s">
        <v>101</v>
      </c>
      <c r="BS31" s="276">
        <v>0</v>
      </c>
      <c r="BT31" s="276">
        <v>0</v>
      </c>
      <c r="BU31" s="285" t="str">
        <f>BU32</f>
        <v>нд</v>
      </c>
      <c r="BV31" s="222" t="s">
        <v>347</v>
      </c>
    </row>
    <row r="32" spans="1:74" ht="32.25" customHeight="1" x14ac:dyDescent="0.25">
      <c r="A32" s="151" t="s">
        <v>126</v>
      </c>
      <c r="B32" s="152" t="s">
        <v>127</v>
      </c>
      <c r="C32" s="147" t="s">
        <v>101</v>
      </c>
      <c r="D32" s="215" t="s">
        <v>101</v>
      </c>
      <c r="E32" s="215" t="s">
        <v>101</v>
      </c>
      <c r="F32" s="283">
        <f>AH32+AV32</f>
        <v>0</v>
      </c>
      <c r="G32" s="215" t="s">
        <v>101</v>
      </c>
      <c r="H32" s="283">
        <f>AJ32+AX32</f>
        <v>0</v>
      </c>
      <c r="I32" s="283">
        <f>AK32+AY32</f>
        <v>0</v>
      </c>
      <c r="J32" s="215" t="s">
        <v>101</v>
      </c>
      <c r="K32" s="215" t="s">
        <v>101</v>
      </c>
      <c r="L32" s="215" t="s">
        <v>101</v>
      </c>
      <c r="M32" s="283">
        <f>AO32+BC32</f>
        <v>0</v>
      </c>
      <c r="N32" s="215" t="s">
        <v>101</v>
      </c>
      <c r="O32" s="283">
        <f>AQ32+BE32</f>
        <v>0</v>
      </c>
      <c r="P32" s="283">
        <f>AR32+BF32</f>
        <v>0</v>
      </c>
      <c r="Q32" s="215" t="s">
        <v>101</v>
      </c>
      <c r="R32" s="215" t="s">
        <v>101</v>
      </c>
      <c r="S32" s="215" t="s">
        <v>101</v>
      </c>
      <c r="T32" s="216">
        <v>0</v>
      </c>
      <c r="U32" s="215" t="s">
        <v>101</v>
      </c>
      <c r="V32" s="218">
        <v>0</v>
      </c>
      <c r="W32" s="218">
        <v>0</v>
      </c>
      <c r="X32" s="215" t="s">
        <v>101</v>
      </c>
      <c r="Y32" s="215" t="s">
        <v>101</v>
      </c>
      <c r="Z32" s="215" t="s">
        <v>101</v>
      </c>
      <c r="AA32" s="216">
        <v>0</v>
      </c>
      <c r="AB32" s="215" t="s">
        <v>101</v>
      </c>
      <c r="AC32" s="216">
        <v>0</v>
      </c>
      <c r="AD32" s="218">
        <v>0</v>
      </c>
      <c r="AE32" s="215" t="s">
        <v>101</v>
      </c>
      <c r="AF32" s="215" t="s">
        <v>101</v>
      </c>
      <c r="AG32" s="215" t="s">
        <v>101</v>
      </c>
      <c r="AH32" s="218">
        <v>0</v>
      </c>
      <c r="AI32" s="215" t="s">
        <v>101</v>
      </c>
      <c r="AJ32" s="218">
        <v>0</v>
      </c>
      <c r="AK32" s="218">
        <v>0</v>
      </c>
      <c r="AL32" s="215" t="s">
        <v>101</v>
      </c>
      <c r="AM32" s="215" t="s">
        <v>101</v>
      </c>
      <c r="AN32" s="215" t="s">
        <v>101</v>
      </c>
      <c r="AO32" s="218">
        <v>0</v>
      </c>
      <c r="AP32" s="215" t="s">
        <v>101</v>
      </c>
      <c r="AQ32" s="218">
        <v>0</v>
      </c>
      <c r="AR32" s="218">
        <v>0</v>
      </c>
      <c r="AS32" s="215" t="s">
        <v>101</v>
      </c>
      <c r="AT32" s="215" t="s">
        <v>101</v>
      </c>
      <c r="AU32" s="215" t="s">
        <v>101</v>
      </c>
      <c r="AV32" s="218">
        <v>0</v>
      </c>
      <c r="AW32" s="215" t="s">
        <v>101</v>
      </c>
      <c r="AX32" s="218">
        <v>0</v>
      </c>
      <c r="AY32" s="218">
        <v>0</v>
      </c>
      <c r="AZ32" s="215" t="s">
        <v>101</v>
      </c>
      <c r="BA32" s="215" t="s">
        <v>101</v>
      </c>
      <c r="BB32" s="215" t="s">
        <v>101</v>
      </c>
      <c r="BC32" s="218">
        <v>0</v>
      </c>
      <c r="BD32" s="215" t="s">
        <v>101</v>
      </c>
      <c r="BE32" s="218">
        <v>0</v>
      </c>
      <c r="BF32" s="218">
        <v>0</v>
      </c>
      <c r="BG32" s="215" t="s">
        <v>101</v>
      </c>
      <c r="BH32" s="215" t="s">
        <v>101</v>
      </c>
      <c r="BI32" s="215" t="s">
        <v>101</v>
      </c>
      <c r="BJ32" s="216">
        <v>0</v>
      </c>
      <c r="BK32" s="215" t="s">
        <v>101</v>
      </c>
      <c r="BL32" s="216">
        <v>0</v>
      </c>
      <c r="BM32" s="218">
        <v>0</v>
      </c>
      <c r="BN32" s="215" t="s">
        <v>101</v>
      </c>
      <c r="BO32" s="215" t="s">
        <v>101</v>
      </c>
      <c r="BP32" s="215" t="s">
        <v>101</v>
      </c>
      <c r="BQ32" s="216">
        <v>0</v>
      </c>
      <c r="BR32" s="215" t="s">
        <v>101</v>
      </c>
      <c r="BS32" s="216">
        <v>0</v>
      </c>
      <c r="BT32" s="218">
        <v>0</v>
      </c>
      <c r="BU32" s="215" t="s">
        <v>101</v>
      </c>
      <c r="BV32" s="215" t="s">
        <v>101</v>
      </c>
    </row>
    <row r="33" spans="1:74" ht="16.5" customHeight="1" x14ac:dyDescent="0.25">
      <c r="A33" s="151" t="s">
        <v>128</v>
      </c>
      <c r="B33" s="152" t="s">
        <v>129</v>
      </c>
      <c r="C33" s="147" t="s">
        <v>101</v>
      </c>
      <c r="D33" s="215" t="s">
        <v>101</v>
      </c>
      <c r="E33" s="215" t="s">
        <v>101</v>
      </c>
      <c r="F33" s="283">
        <f>AH33+AV33</f>
        <v>0</v>
      </c>
      <c r="G33" s="215" t="s">
        <v>101</v>
      </c>
      <c r="H33" s="283">
        <f>AJ33+AX33</f>
        <v>0</v>
      </c>
      <c r="I33" s="283">
        <f>AK33+AY33</f>
        <v>0</v>
      </c>
      <c r="J33" s="215" t="s">
        <v>101</v>
      </c>
      <c r="K33" s="215" t="s">
        <v>101</v>
      </c>
      <c r="L33" s="215" t="s">
        <v>101</v>
      </c>
      <c r="M33" s="283">
        <f>AO33+BC33</f>
        <v>0</v>
      </c>
      <c r="N33" s="215" t="s">
        <v>101</v>
      </c>
      <c r="O33" s="283">
        <f>AQ33+BE33</f>
        <v>0</v>
      </c>
      <c r="P33" s="283">
        <f>AR33+BF33</f>
        <v>0</v>
      </c>
      <c r="Q33" s="215" t="s">
        <v>101</v>
      </c>
      <c r="R33" s="215" t="s">
        <v>101</v>
      </c>
      <c r="S33" s="215" t="s">
        <v>101</v>
      </c>
      <c r="T33" s="216">
        <v>0</v>
      </c>
      <c r="U33" s="215" t="s">
        <v>101</v>
      </c>
      <c r="V33" s="218">
        <v>0</v>
      </c>
      <c r="W33" s="218">
        <v>0</v>
      </c>
      <c r="X33" s="215" t="s">
        <v>101</v>
      </c>
      <c r="Y33" s="215" t="s">
        <v>101</v>
      </c>
      <c r="Z33" s="215" t="s">
        <v>101</v>
      </c>
      <c r="AA33" s="216">
        <v>0</v>
      </c>
      <c r="AB33" s="215" t="s">
        <v>101</v>
      </c>
      <c r="AC33" s="216">
        <v>0</v>
      </c>
      <c r="AD33" s="218">
        <v>0</v>
      </c>
      <c r="AE33" s="215" t="s">
        <v>101</v>
      </c>
      <c r="AF33" s="215" t="s">
        <v>101</v>
      </c>
      <c r="AG33" s="215" t="s">
        <v>101</v>
      </c>
      <c r="AH33" s="218">
        <v>0</v>
      </c>
      <c r="AI33" s="215" t="s">
        <v>101</v>
      </c>
      <c r="AJ33" s="218">
        <v>0</v>
      </c>
      <c r="AK33" s="218">
        <v>0</v>
      </c>
      <c r="AL33" s="215" t="s">
        <v>101</v>
      </c>
      <c r="AM33" s="215" t="s">
        <v>101</v>
      </c>
      <c r="AN33" s="215" t="s">
        <v>101</v>
      </c>
      <c r="AO33" s="218">
        <v>0</v>
      </c>
      <c r="AP33" s="215" t="s">
        <v>101</v>
      </c>
      <c r="AQ33" s="218">
        <v>0</v>
      </c>
      <c r="AR33" s="218">
        <v>0</v>
      </c>
      <c r="AS33" s="215" t="s">
        <v>101</v>
      </c>
      <c r="AT33" s="215" t="s">
        <v>101</v>
      </c>
      <c r="AU33" s="215" t="s">
        <v>101</v>
      </c>
      <c r="AV33" s="218">
        <v>0</v>
      </c>
      <c r="AW33" s="215" t="s">
        <v>101</v>
      </c>
      <c r="AX33" s="218">
        <v>0</v>
      </c>
      <c r="AY33" s="218">
        <v>0</v>
      </c>
      <c r="AZ33" s="215" t="s">
        <v>101</v>
      </c>
      <c r="BA33" s="215" t="s">
        <v>101</v>
      </c>
      <c r="BB33" s="215" t="s">
        <v>101</v>
      </c>
      <c r="BC33" s="218">
        <v>0</v>
      </c>
      <c r="BD33" s="215" t="s">
        <v>101</v>
      </c>
      <c r="BE33" s="218">
        <v>0</v>
      </c>
      <c r="BF33" s="218">
        <v>0</v>
      </c>
      <c r="BG33" s="215" t="s">
        <v>101</v>
      </c>
      <c r="BH33" s="215" t="s">
        <v>101</v>
      </c>
      <c r="BI33" s="215" t="s">
        <v>101</v>
      </c>
      <c r="BJ33" s="216">
        <v>0</v>
      </c>
      <c r="BK33" s="215" t="s">
        <v>101</v>
      </c>
      <c r="BL33" s="216">
        <v>0</v>
      </c>
      <c r="BM33" s="218">
        <v>0</v>
      </c>
      <c r="BN33" s="215" t="s">
        <v>101</v>
      </c>
      <c r="BO33" s="215" t="s">
        <v>101</v>
      </c>
      <c r="BP33" s="215" t="s">
        <v>101</v>
      </c>
      <c r="BQ33" s="216">
        <v>0</v>
      </c>
      <c r="BR33" s="215" t="s">
        <v>101</v>
      </c>
      <c r="BS33" s="216">
        <v>0</v>
      </c>
      <c r="BT33" s="218">
        <v>0</v>
      </c>
      <c r="BU33" s="215" t="s">
        <v>101</v>
      </c>
      <c r="BV33" s="215" t="s">
        <v>101</v>
      </c>
    </row>
    <row r="34" spans="1:74" ht="18.75" customHeight="1" x14ac:dyDescent="0.25">
      <c r="A34" s="151" t="s">
        <v>130</v>
      </c>
      <c r="B34" s="152" t="s">
        <v>131</v>
      </c>
      <c r="C34" s="147" t="s">
        <v>101</v>
      </c>
      <c r="D34" s="215" t="s">
        <v>101</v>
      </c>
      <c r="E34" s="215" t="s">
        <v>101</v>
      </c>
      <c r="F34" s="283">
        <f>SUM(F35:F36)</f>
        <v>0</v>
      </c>
      <c r="G34" s="215" t="s">
        <v>101</v>
      </c>
      <c r="H34" s="283">
        <f>SUM(H35:H36)</f>
        <v>0</v>
      </c>
      <c r="I34" s="283">
        <f>SUM(I35:I36)</f>
        <v>0</v>
      </c>
      <c r="J34" s="215" t="s">
        <v>101</v>
      </c>
      <c r="K34" s="215" t="s">
        <v>101</v>
      </c>
      <c r="L34" s="215" t="s">
        <v>101</v>
      </c>
      <c r="M34" s="283">
        <f>SUM(M35:M36)</f>
        <v>0</v>
      </c>
      <c r="N34" s="215" t="s">
        <v>101</v>
      </c>
      <c r="O34" s="283">
        <f>SUM(O35:O36)</f>
        <v>0</v>
      </c>
      <c r="P34" s="283">
        <f>SUM(P35:P36)</f>
        <v>0</v>
      </c>
      <c r="Q34" s="215" t="s">
        <v>101</v>
      </c>
      <c r="R34" s="215" t="s">
        <v>101</v>
      </c>
      <c r="S34" s="215" t="s">
        <v>101</v>
      </c>
      <c r="T34" s="216">
        <f>SUM(T35:T36)</f>
        <v>0</v>
      </c>
      <c r="U34" s="215" t="s">
        <v>101</v>
      </c>
      <c r="V34" s="218">
        <f>SUM(V35:V36)</f>
        <v>0</v>
      </c>
      <c r="W34" s="218">
        <f>SUM(W35:W36)</f>
        <v>0</v>
      </c>
      <c r="X34" s="215" t="s">
        <v>101</v>
      </c>
      <c r="Y34" s="215" t="s">
        <v>101</v>
      </c>
      <c r="Z34" s="215" t="s">
        <v>101</v>
      </c>
      <c r="AA34" s="216">
        <f>SUM(AA35:AA36)</f>
        <v>0</v>
      </c>
      <c r="AB34" s="215" t="s">
        <v>101</v>
      </c>
      <c r="AC34" s="216">
        <f>SUM(AC35:AC36)</f>
        <v>0</v>
      </c>
      <c r="AD34" s="218">
        <f>SUM(AD35:AD36)</f>
        <v>0</v>
      </c>
      <c r="AE34" s="215" t="s">
        <v>101</v>
      </c>
      <c r="AF34" s="215" t="s">
        <v>101</v>
      </c>
      <c r="AG34" s="215" t="s">
        <v>101</v>
      </c>
      <c r="AH34" s="218">
        <f>SUM(AH35:AH36)</f>
        <v>0</v>
      </c>
      <c r="AI34" s="215" t="s">
        <v>101</v>
      </c>
      <c r="AJ34" s="218">
        <f>SUM(AJ35:AJ36)</f>
        <v>0</v>
      </c>
      <c r="AK34" s="218">
        <f>SUM(AK35:AK36)</f>
        <v>0</v>
      </c>
      <c r="AL34" s="215" t="s">
        <v>101</v>
      </c>
      <c r="AM34" s="215" t="s">
        <v>101</v>
      </c>
      <c r="AN34" s="215" t="s">
        <v>101</v>
      </c>
      <c r="AO34" s="218">
        <f>SUM(AO35:AO36)</f>
        <v>0</v>
      </c>
      <c r="AP34" s="215" t="s">
        <v>101</v>
      </c>
      <c r="AQ34" s="218">
        <f>SUM(AQ35:AQ36)</f>
        <v>0</v>
      </c>
      <c r="AR34" s="218">
        <f>SUM(AR35:AR36)</f>
        <v>0</v>
      </c>
      <c r="AS34" s="215" t="s">
        <v>101</v>
      </c>
      <c r="AT34" s="215" t="s">
        <v>101</v>
      </c>
      <c r="AU34" s="215" t="s">
        <v>101</v>
      </c>
      <c r="AV34" s="218">
        <f>SUM(AV35:AV36)</f>
        <v>0</v>
      </c>
      <c r="AW34" s="215" t="s">
        <v>101</v>
      </c>
      <c r="AX34" s="218">
        <f>SUM(AX35:AX36)</f>
        <v>0</v>
      </c>
      <c r="AY34" s="218">
        <f>SUM(AY35:AY36)</f>
        <v>0</v>
      </c>
      <c r="AZ34" s="215" t="s">
        <v>101</v>
      </c>
      <c r="BA34" s="215" t="s">
        <v>101</v>
      </c>
      <c r="BB34" s="215" t="s">
        <v>101</v>
      </c>
      <c r="BC34" s="218">
        <f>SUM(BC35:BC36)</f>
        <v>0</v>
      </c>
      <c r="BD34" s="215" t="s">
        <v>101</v>
      </c>
      <c r="BE34" s="218">
        <f>SUM(BE35:BE36)</f>
        <v>0</v>
      </c>
      <c r="BF34" s="218">
        <f>SUM(BF35:BF36)</f>
        <v>0</v>
      </c>
      <c r="BG34" s="215" t="s">
        <v>101</v>
      </c>
      <c r="BH34" s="215" t="s">
        <v>101</v>
      </c>
      <c r="BI34" s="215" t="s">
        <v>101</v>
      </c>
      <c r="BJ34" s="216">
        <f>SUM(BJ35:BJ36)</f>
        <v>0</v>
      </c>
      <c r="BK34" s="215" t="s">
        <v>101</v>
      </c>
      <c r="BL34" s="216">
        <f>SUM(BL35:BL36)</f>
        <v>0</v>
      </c>
      <c r="BM34" s="218">
        <f>SUM(BM35:BM36)</f>
        <v>0</v>
      </c>
      <c r="BN34" s="215" t="s">
        <v>101</v>
      </c>
      <c r="BO34" s="215" t="s">
        <v>101</v>
      </c>
      <c r="BP34" s="215" t="s">
        <v>101</v>
      </c>
      <c r="BQ34" s="216">
        <f>SUM(BQ35:BQ36)</f>
        <v>0</v>
      </c>
      <c r="BR34" s="215" t="s">
        <v>101</v>
      </c>
      <c r="BS34" s="216">
        <f>SUM(BS35:BS36)</f>
        <v>0</v>
      </c>
      <c r="BT34" s="218">
        <f>SUM(BT35:BT36)</f>
        <v>0</v>
      </c>
      <c r="BU34" s="215" t="s">
        <v>101</v>
      </c>
      <c r="BV34" s="215" t="s">
        <v>101</v>
      </c>
    </row>
    <row r="35" spans="1:74" ht="33.75" customHeight="1" x14ac:dyDescent="0.25">
      <c r="A35" s="151" t="s">
        <v>132</v>
      </c>
      <c r="B35" s="152" t="s">
        <v>133</v>
      </c>
      <c r="C35" s="147" t="s">
        <v>101</v>
      </c>
      <c r="D35" s="215" t="s">
        <v>101</v>
      </c>
      <c r="E35" s="215" t="s">
        <v>101</v>
      </c>
      <c r="F35" s="283">
        <f>AH35+AV35</f>
        <v>0</v>
      </c>
      <c r="G35" s="215" t="s">
        <v>101</v>
      </c>
      <c r="H35" s="283">
        <f>AJ35+AX35</f>
        <v>0</v>
      </c>
      <c r="I35" s="283">
        <f>AK35+AY35</f>
        <v>0</v>
      </c>
      <c r="J35" s="215" t="s">
        <v>101</v>
      </c>
      <c r="K35" s="215" t="s">
        <v>101</v>
      </c>
      <c r="L35" s="215" t="s">
        <v>101</v>
      </c>
      <c r="M35" s="283">
        <f>AO35+BC35</f>
        <v>0</v>
      </c>
      <c r="N35" s="215" t="s">
        <v>101</v>
      </c>
      <c r="O35" s="283">
        <f>AQ35+BE35</f>
        <v>0</v>
      </c>
      <c r="P35" s="283">
        <f>AR35+BF35</f>
        <v>0</v>
      </c>
      <c r="Q35" s="215" t="s">
        <v>101</v>
      </c>
      <c r="R35" s="215" t="s">
        <v>101</v>
      </c>
      <c r="S35" s="215" t="s">
        <v>101</v>
      </c>
      <c r="T35" s="216">
        <v>0</v>
      </c>
      <c r="U35" s="215" t="s">
        <v>101</v>
      </c>
      <c r="V35" s="218">
        <v>0</v>
      </c>
      <c r="W35" s="218">
        <v>0</v>
      </c>
      <c r="X35" s="215" t="s">
        <v>101</v>
      </c>
      <c r="Y35" s="215" t="s">
        <v>101</v>
      </c>
      <c r="Z35" s="215" t="s">
        <v>101</v>
      </c>
      <c r="AA35" s="216">
        <v>0</v>
      </c>
      <c r="AB35" s="215" t="s">
        <v>101</v>
      </c>
      <c r="AC35" s="216">
        <v>0</v>
      </c>
      <c r="AD35" s="218">
        <v>0</v>
      </c>
      <c r="AE35" s="215" t="s">
        <v>101</v>
      </c>
      <c r="AF35" s="215" t="s">
        <v>101</v>
      </c>
      <c r="AG35" s="215" t="s">
        <v>101</v>
      </c>
      <c r="AH35" s="218">
        <v>0</v>
      </c>
      <c r="AI35" s="215" t="s">
        <v>101</v>
      </c>
      <c r="AJ35" s="218">
        <v>0</v>
      </c>
      <c r="AK35" s="218">
        <v>0</v>
      </c>
      <c r="AL35" s="215" t="s">
        <v>101</v>
      </c>
      <c r="AM35" s="215" t="s">
        <v>101</v>
      </c>
      <c r="AN35" s="215" t="s">
        <v>101</v>
      </c>
      <c r="AO35" s="218">
        <v>0</v>
      </c>
      <c r="AP35" s="215" t="s">
        <v>101</v>
      </c>
      <c r="AQ35" s="218">
        <v>0</v>
      </c>
      <c r="AR35" s="218">
        <v>0</v>
      </c>
      <c r="AS35" s="215" t="s">
        <v>101</v>
      </c>
      <c r="AT35" s="215" t="s">
        <v>101</v>
      </c>
      <c r="AU35" s="215" t="s">
        <v>101</v>
      </c>
      <c r="AV35" s="218">
        <v>0</v>
      </c>
      <c r="AW35" s="215" t="s">
        <v>101</v>
      </c>
      <c r="AX35" s="218">
        <v>0</v>
      </c>
      <c r="AY35" s="218">
        <v>0</v>
      </c>
      <c r="AZ35" s="215" t="s">
        <v>101</v>
      </c>
      <c r="BA35" s="215" t="s">
        <v>101</v>
      </c>
      <c r="BB35" s="215" t="s">
        <v>101</v>
      </c>
      <c r="BC35" s="218">
        <v>0</v>
      </c>
      <c r="BD35" s="215" t="s">
        <v>101</v>
      </c>
      <c r="BE35" s="218">
        <v>0</v>
      </c>
      <c r="BF35" s="218">
        <v>0</v>
      </c>
      <c r="BG35" s="215" t="s">
        <v>101</v>
      </c>
      <c r="BH35" s="215" t="s">
        <v>101</v>
      </c>
      <c r="BI35" s="215" t="s">
        <v>101</v>
      </c>
      <c r="BJ35" s="216">
        <v>0</v>
      </c>
      <c r="BK35" s="215" t="s">
        <v>101</v>
      </c>
      <c r="BL35" s="216">
        <v>0</v>
      </c>
      <c r="BM35" s="218">
        <v>0</v>
      </c>
      <c r="BN35" s="215" t="s">
        <v>101</v>
      </c>
      <c r="BO35" s="215" t="s">
        <v>101</v>
      </c>
      <c r="BP35" s="215" t="s">
        <v>101</v>
      </c>
      <c r="BQ35" s="216">
        <v>0</v>
      </c>
      <c r="BR35" s="215" t="s">
        <v>101</v>
      </c>
      <c r="BS35" s="216">
        <v>0</v>
      </c>
      <c r="BT35" s="218">
        <v>0</v>
      </c>
      <c r="BU35" s="215" t="s">
        <v>101</v>
      </c>
      <c r="BV35" s="215" t="s">
        <v>101</v>
      </c>
    </row>
    <row r="36" spans="1:74" ht="20.25" customHeight="1" x14ac:dyDescent="0.25">
      <c r="A36" s="151" t="s">
        <v>134</v>
      </c>
      <c r="B36" s="152" t="s">
        <v>135</v>
      </c>
      <c r="C36" s="147" t="s">
        <v>101</v>
      </c>
      <c r="D36" s="215" t="s">
        <v>101</v>
      </c>
      <c r="E36" s="215" t="s">
        <v>101</v>
      </c>
      <c r="F36" s="283">
        <f>AH36+AV36</f>
        <v>0</v>
      </c>
      <c r="G36" s="215" t="s">
        <v>101</v>
      </c>
      <c r="H36" s="283">
        <f>AJ36+AX36</f>
        <v>0</v>
      </c>
      <c r="I36" s="283">
        <f>AK36+AY36</f>
        <v>0</v>
      </c>
      <c r="J36" s="215" t="s">
        <v>101</v>
      </c>
      <c r="K36" s="215" t="s">
        <v>101</v>
      </c>
      <c r="L36" s="215" t="s">
        <v>101</v>
      </c>
      <c r="M36" s="283">
        <f>AO36+BC36</f>
        <v>0</v>
      </c>
      <c r="N36" s="215" t="s">
        <v>101</v>
      </c>
      <c r="O36" s="283">
        <f>AQ36+BE36</f>
        <v>0</v>
      </c>
      <c r="P36" s="283">
        <f>AR36+BF36</f>
        <v>0</v>
      </c>
      <c r="Q36" s="215" t="s">
        <v>101</v>
      </c>
      <c r="R36" s="215" t="s">
        <v>101</v>
      </c>
      <c r="S36" s="215" t="s">
        <v>101</v>
      </c>
      <c r="T36" s="216">
        <v>0</v>
      </c>
      <c r="U36" s="215" t="s">
        <v>101</v>
      </c>
      <c r="V36" s="218">
        <v>0</v>
      </c>
      <c r="W36" s="218">
        <v>0</v>
      </c>
      <c r="X36" s="215" t="s">
        <v>101</v>
      </c>
      <c r="Y36" s="215" t="s">
        <v>101</v>
      </c>
      <c r="Z36" s="215" t="s">
        <v>101</v>
      </c>
      <c r="AA36" s="216">
        <v>0</v>
      </c>
      <c r="AB36" s="215" t="s">
        <v>101</v>
      </c>
      <c r="AC36" s="216">
        <v>0</v>
      </c>
      <c r="AD36" s="218">
        <v>0</v>
      </c>
      <c r="AE36" s="215" t="s">
        <v>101</v>
      </c>
      <c r="AF36" s="215" t="s">
        <v>101</v>
      </c>
      <c r="AG36" s="215" t="s">
        <v>101</v>
      </c>
      <c r="AH36" s="218">
        <v>0</v>
      </c>
      <c r="AI36" s="215" t="s">
        <v>101</v>
      </c>
      <c r="AJ36" s="218">
        <v>0</v>
      </c>
      <c r="AK36" s="218">
        <v>0</v>
      </c>
      <c r="AL36" s="215" t="s">
        <v>101</v>
      </c>
      <c r="AM36" s="215" t="s">
        <v>101</v>
      </c>
      <c r="AN36" s="215" t="s">
        <v>101</v>
      </c>
      <c r="AO36" s="218">
        <v>0</v>
      </c>
      <c r="AP36" s="215" t="s">
        <v>101</v>
      </c>
      <c r="AQ36" s="218">
        <v>0</v>
      </c>
      <c r="AR36" s="218">
        <v>0</v>
      </c>
      <c r="AS36" s="215" t="s">
        <v>101</v>
      </c>
      <c r="AT36" s="215" t="s">
        <v>101</v>
      </c>
      <c r="AU36" s="215" t="s">
        <v>101</v>
      </c>
      <c r="AV36" s="218">
        <v>0</v>
      </c>
      <c r="AW36" s="215" t="s">
        <v>101</v>
      </c>
      <c r="AX36" s="218">
        <v>0</v>
      </c>
      <c r="AY36" s="218">
        <v>0</v>
      </c>
      <c r="AZ36" s="215" t="s">
        <v>101</v>
      </c>
      <c r="BA36" s="215" t="s">
        <v>101</v>
      </c>
      <c r="BB36" s="215" t="s">
        <v>101</v>
      </c>
      <c r="BC36" s="218">
        <v>0</v>
      </c>
      <c r="BD36" s="215" t="s">
        <v>101</v>
      </c>
      <c r="BE36" s="218">
        <v>0</v>
      </c>
      <c r="BF36" s="218">
        <v>0</v>
      </c>
      <c r="BG36" s="215" t="s">
        <v>101</v>
      </c>
      <c r="BH36" s="215" t="s">
        <v>101</v>
      </c>
      <c r="BI36" s="215" t="s">
        <v>101</v>
      </c>
      <c r="BJ36" s="216">
        <v>0</v>
      </c>
      <c r="BK36" s="215" t="s">
        <v>101</v>
      </c>
      <c r="BL36" s="216">
        <v>0</v>
      </c>
      <c r="BM36" s="218">
        <v>0</v>
      </c>
      <c r="BN36" s="215" t="s">
        <v>101</v>
      </c>
      <c r="BO36" s="215" t="s">
        <v>101</v>
      </c>
      <c r="BP36" s="215" t="s">
        <v>101</v>
      </c>
      <c r="BQ36" s="216">
        <v>0</v>
      </c>
      <c r="BR36" s="215" t="s">
        <v>101</v>
      </c>
      <c r="BS36" s="216">
        <v>0</v>
      </c>
      <c r="BT36" s="218">
        <v>0</v>
      </c>
      <c r="BU36" s="215" t="s">
        <v>101</v>
      </c>
      <c r="BV36" s="215" t="s">
        <v>101</v>
      </c>
    </row>
    <row r="37" spans="1:74" ht="18.75" customHeight="1" x14ac:dyDescent="0.25">
      <c r="A37" s="151" t="s">
        <v>136</v>
      </c>
      <c r="B37" s="152" t="s">
        <v>137</v>
      </c>
      <c r="C37" s="147" t="s">
        <v>101</v>
      </c>
      <c r="D37" s="215" t="s">
        <v>101</v>
      </c>
      <c r="E37" s="215" t="s">
        <v>101</v>
      </c>
      <c r="F37" s="283">
        <f>SUM(F38:F45)</f>
        <v>0</v>
      </c>
      <c r="G37" s="215" t="s">
        <v>101</v>
      </c>
      <c r="H37" s="283">
        <f>SUM(H38:H45)</f>
        <v>0</v>
      </c>
      <c r="I37" s="283">
        <f>SUM(I38:I45)</f>
        <v>0</v>
      </c>
      <c r="J37" s="215" t="s">
        <v>101</v>
      </c>
      <c r="K37" s="215" t="s">
        <v>101</v>
      </c>
      <c r="L37" s="215" t="s">
        <v>101</v>
      </c>
      <c r="M37" s="283">
        <f>SUM(M38:M45)</f>
        <v>0</v>
      </c>
      <c r="N37" s="215" t="s">
        <v>101</v>
      </c>
      <c r="O37" s="283">
        <f>SUM(O38:O45)</f>
        <v>0</v>
      </c>
      <c r="P37" s="283">
        <f>SUM(P38:P45)</f>
        <v>0</v>
      </c>
      <c r="Q37" s="215" t="s">
        <v>101</v>
      </c>
      <c r="R37" s="215" t="s">
        <v>101</v>
      </c>
      <c r="S37" s="215" t="s">
        <v>101</v>
      </c>
      <c r="T37" s="216">
        <f>T38+T42</f>
        <v>0</v>
      </c>
      <c r="U37" s="215" t="s">
        <v>101</v>
      </c>
      <c r="V37" s="283">
        <f>SUM(V38:V45)</f>
        <v>0</v>
      </c>
      <c r="W37" s="283">
        <f>SUM(W38:W45)</f>
        <v>0</v>
      </c>
      <c r="X37" s="215" t="s">
        <v>101</v>
      </c>
      <c r="Y37" s="215" t="s">
        <v>101</v>
      </c>
      <c r="Z37" s="215" t="s">
        <v>101</v>
      </c>
      <c r="AA37" s="216">
        <f>AA38+AA42</f>
        <v>0</v>
      </c>
      <c r="AB37" s="215" t="s">
        <v>101</v>
      </c>
      <c r="AC37" s="285">
        <f>SUM(AC38:AC45)</f>
        <v>0</v>
      </c>
      <c r="AD37" s="283">
        <f>SUM(AD38:AD45)</f>
        <v>0</v>
      </c>
      <c r="AE37" s="215" t="s">
        <v>101</v>
      </c>
      <c r="AF37" s="215" t="s">
        <v>101</v>
      </c>
      <c r="AG37" s="215" t="s">
        <v>101</v>
      </c>
      <c r="AH37" s="283">
        <f>SUM(AH38:AH45)</f>
        <v>0</v>
      </c>
      <c r="AI37" s="215" t="s">
        <v>101</v>
      </c>
      <c r="AJ37" s="283">
        <f>SUM(AJ38:AJ45)</f>
        <v>0</v>
      </c>
      <c r="AK37" s="283">
        <f>SUM(AK38:AK45)</f>
        <v>0</v>
      </c>
      <c r="AL37" s="215" t="s">
        <v>101</v>
      </c>
      <c r="AM37" s="215" t="s">
        <v>101</v>
      </c>
      <c r="AN37" s="215" t="s">
        <v>101</v>
      </c>
      <c r="AO37" s="283">
        <f>SUM(AO38:AO45)</f>
        <v>0</v>
      </c>
      <c r="AP37" s="215" t="s">
        <v>101</v>
      </c>
      <c r="AQ37" s="283">
        <f>SUM(AQ38:AQ45)</f>
        <v>0</v>
      </c>
      <c r="AR37" s="283">
        <f>SUM(AR38:AR45)</f>
        <v>0</v>
      </c>
      <c r="AS37" s="215" t="s">
        <v>101</v>
      </c>
      <c r="AT37" s="215" t="s">
        <v>101</v>
      </c>
      <c r="AU37" s="215" t="s">
        <v>101</v>
      </c>
      <c r="AV37" s="283">
        <f>SUM(AV38:AV45)</f>
        <v>0</v>
      </c>
      <c r="AW37" s="215" t="s">
        <v>101</v>
      </c>
      <c r="AX37" s="283">
        <f>SUM(AX38:AX45)</f>
        <v>0</v>
      </c>
      <c r="AY37" s="283">
        <f>SUM(AY38:AY45)</f>
        <v>0</v>
      </c>
      <c r="AZ37" s="215" t="s">
        <v>101</v>
      </c>
      <c r="BA37" s="215" t="s">
        <v>101</v>
      </c>
      <c r="BB37" s="215" t="s">
        <v>101</v>
      </c>
      <c r="BC37" s="283">
        <f>SUM(BC38:BC45)</f>
        <v>0</v>
      </c>
      <c r="BD37" s="215" t="s">
        <v>101</v>
      </c>
      <c r="BE37" s="283">
        <f>SUM(BE38:BE45)</f>
        <v>0</v>
      </c>
      <c r="BF37" s="283">
        <f>SUM(BF38:BF45)</f>
        <v>0</v>
      </c>
      <c r="BG37" s="215" t="s">
        <v>101</v>
      </c>
      <c r="BH37" s="215" t="s">
        <v>101</v>
      </c>
      <c r="BI37" s="215" t="s">
        <v>101</v>
      </c>
      <c r="BJ37" s="216">
        <f>BJ38+BJ42</f>
        <v>0</v>
      </c>
      <c r="BK37" s="215" t="s">
        <v>101</v>
      </c>
      <c r="BL37" s="285">
        <f>SUM(BL38:BL45)</f>
        <v>0</v>
      </c>
      <c r="BM37" s="283">
        <f>SUM(BM38:BM45)</f>
        <v>0</v>
      </c>
      <c r="BN37" s="215" t="s">
        <v>101</v>
      </c>
      <c r="BO37" s="215" t="s">
        <v>101</v>
      </c>
      <c r="BP37" s="215" t="s">
        <v>101</v>
      </c>
      <c r="BQ37" s="216">
        <f>BQ38+BQ42</f>
        <v>0</v>
      </c>
      <c r="BR37" s="215" t="s">
        <v>101</v>
      </c>
      <c r="BS37" s="285">
        <f>SUM(BS38:BS45)</f>
        <v>0</v>
      </c>
      <c r="BT37" s="283">
        <f>SUM(BT38:BT45)</f>
        <v>0</v>
      </c>
      <c r="BU37" s="215" t="s">
        <v>101</v>
      </c>
      <c r="BV37" s="215" t="s">
        <v>101</v>
      </c>
    </row>
    <row r="38" spans="1:74" ht="18.75" customHeight="1" x14ac:dyDescent="0.25">
      <c r="A38" s="151" t="s">
        <v>138</v>
      </c>
      <c r="B38" s="152" t="s">
        <v>139</v>
      </c>
      <c r="C38" s="147" t="s">
        <v>101</v>
      </c>
      <c r="D38" s="215" t="s">
        <v>101</v>
      </c>
      <c r="E38" s="215" t="s">
        <v>101</v>
      </c>
      <c r="F38" s="283">
        <f t="shared" ref="F38:F45" si="1">AH38+AV38</f>
        <v>0</v>
      </c>
      <c r="G38" s="215" t="s">
        <v>101</v>
      </c>
      <c r="H38" s="283">
        <f t="shared" ref="H38:I45" si="2">AJ38+AX38</f>
        <v>0</v>
      </c>
      <c r="I38" s="283">
        <f t="shared" si="2"/>
        <v>0</v>
      </c>
      <c r="J38" s="215" t="s">
        <v>101</v>
      </c>
      <c r="K38" s="215" t="s">
        <v>101</v>
      </c>
      <c r="L38" s="215" t="s">
        <v>101</v>
      </c>
      <c r="M38" s="283">
        <f t="shared" ref="M38:M45" si="3">AO38+BC38</f>
        <v>0</v>
      </c>
      <c r="N38" s="215" t="s">
        <v>101</v>
      </c>
      <c r="O38" s="283">
        <f t="shared" ref="O38:P45" si="4">AQ38+BE38</f>
        <v>0</v>
      </c>
      <c r="P38" s="283">
        <f t="shared" si="4"/>
        <v>0</v>
      </c>
      <c r="Q38" s="215" t="s">
        <v>101</v>
      </c>
      <c r="R38" s="215" t="s">
        <v>101</v>
      </c>
      <c r="S38" s="215" t="s">
        <v>101</v>
      </c>
      <c r="T38" s="216">
        <f>SUM(T39:T41)</f>
        <v>0</v>
      </c>
      <c r="U38" s="215" t="s">
        <v>101</v>
      </c>
      <c r="V38" s="218">
        <f>SUM(V39:V41)</f>
        <v>0</v>
      </c>
      <c r="W38" s="218">
        <f>SUM(W39:W41)</f>
        <v>0</v>
      </c>
      <c r="X38" s="215" t="s">
        <v>101</v>
      </c>
      <c r="Y38" s="215" t="s">
        <v>101</v>
      </c>
      <c r="Z38" s="215" t="s">
        <v>101</v>
      </c>
      <c r="AA38" s="216">
        <f>SUM(AA39:AA41)</f>
        <v>0</v>
      </c>
      <c r="AB38" s="215" t="s">
        <v>101</v>
      </c>
      <c r="AC38" s="216">
        <f>SUM(AC39:AC41)</f>
        <v>0</v>
      </c>
      <c r="AD38" s="218">
        <f>SUM(AD39:AD41)</f>
        <v>0</v>
      </c>
      <c r="AE38" s="215" t="s">
        <v>101</v>
      </c>
      <c r="AF38" s="215" t="s">
        <v>101</v>
      </c>
      <c r="AG38" s="215" t="s">
        <v>101</v>
      </c>
      <c r="AH38" s="218">
        <f>SUM(AH39:AH41)</f>
        <v>0</v>
      </c>
      <c r="AI38" s="215" t="s">
        <v>101</v>
      </c>
      <c r="AJ38" s="218">
        <f>SUM(AJ39:AJ41)</f>
        <v>0</v>
      </c>
      <c r="AK38" s="218">
        <f>SUM(AK39:AK41)</f>
        <v>0</v>
      </c>
      <c r="AL38" s="215" t="s">
        <v>101</v>
      </c>
      <c r="AM38" s="215" t="s">
        <v>101</v>
      </c>
      <c r="AN38" s="215" t="s">
        <v>101</v>
      </c>
      <c r="AO38" s="218">
        <f>SUM(AO39:AO41)</f>
        <v>0</v>
      </c>
      <c r="AP38" s="215" t="s">
        <v>101</v>
      </c>
      <c r="AQ38" s="218">
        <f>SUM(AQ39:AQ41)</f>
        <v>0</v>
      </c>
      <c r="AR38" s="218">
        <f>SUM(AR39:AR41)</f>
        <v>0</v>
      </c>
      <c r="AS38" s="215" t="s">
        <v>101</v>
      </c>
      <c r="AT38" s="215" t="s">
        <v>101</v>
      </c>
      <c r="AU38" s="215" t="s">
        <v>101</v>
      </c>
      <c r="AV38" s="218">
        <f>SUM(AV39:AV41)</f>
        <v>0</v>
      </c>
      <c r="AW38" s="215" t="s">
        <v>101</v>
      </c>
      <c r="AX38" s="218">
        <f>SUM(AX39:AX41)</f>
        <v>0</v>
      </c>
      <c r="AY38" s="218">
        <f>SUM(AY39:AY41)</f>
        <v>0</v>
      </c>
      <c r="AZ38" s="215" t="s">
        <v>101</v>
      </c>
      <c r="BA38" s="215" t="s">
        <v>101</v>
      </c>
      <c r="BB38" s="215" t="s">
        <v>101</v>
      </c>
      <c r="BC38" s="218">
        <f>SUM(BC39:BC41)</f>
        <v>0</v>
      </c>
      <c r="BD38" s="215" t="s">
        <v>101</v>
      </c>
      <c r="BE38" s="218">
        <f>SUM(BE39:BE41)</f>
        <v>0</v>
      </c>
      <c r="BF38" s="218">
        <f>SUM(BF39:BF41)</f>
        <v>0</v>
      </c>
      <c r="BG38" s="215" t="s">
        <v>101</v>
      </c>
      <c r="BH38" s="215" t="s">
        <v>101</v>
      </c>
      <c r="BI38" s="215" t="s">
        <v>101</v>
      </c>
      <c r="BJ38" s="216">
        <f>SUM(BJ39:BJ41)</f>
        <v>0</v>
      </c>
      <c r="BK38" s="215" t="s">
        <v>101</v>
      </c>
      <c r="BL38" s="216">
        <f>SUM(BL39:BL41)</f>
        <v>0</v>
      </c>
      <c r="BM38" s="218">
        <f>SUM(BM39:BM41)</f>
        <v>0</v>
      </c>
      <c r="BN38" s="215" t="s">
        <v>101</v>
      </c>
      <c r="BO38" s="215" t="s">
        <v>101</v>
      </c>
      <c r="BP38" s="215" t="s">
        <v>101</v>
      </c>
      <c r="BQ38" s="216">
        <f>SUM(BQ39:BQ41)</f>
        <v>0</v>
      </c>
      <c r="BR38" s="215" t="s">
        <v>101</v>
      </c>
      <c r="BS38" s="216">
        <f>SUM(BS39:BS41)</f>
        <v>0</v>
      </c>
      <c r="BT38" s="218">
        <f>SUM(BT39:BT41)</f>
        <v>0</v>
      </c>
      <c r="BU38" s="215" t="s">
        <v>101</v>
      </c>
      <c r="BV38" s="215" t="s">
        <v>101</v>
      </c>
    </row>
    <row r="39" spans="1:74" ht="37.5" customHeight="1" x14ac:dyDescent="0.25">
      <c r="A39" s="151" t="s">
        <v>138</v>
      </c>
      <c r="B39" s="152" t="s">
        <v>140</v>
      </c>
      <c r="C39" s="147" t="s">
        <v>101</v>
      </c>
      <c r="D39" s="215" t="s">
        <v>101</v>
      </c>
      <c r="E39" s="215" t="s">
        <v>101</v>
      </c>
      <c r="F39" s="283">
        <f t="shared" si="1"/>
        <v>0</v>
      </c>
      <c r="G39" s="215" t="s">
        <v>101</v>
      </c>
      <c r="H39" s="283">
        <f t="shared" si="2"/>
        <v>0</v>
      </c>
      <c r="I39" s="283">
        <f t="shared" si="2"/>
        <v>0</v>
      </c>
      <c r="J39" s="215" t="s">
        <v>101</v>
      </c>
      <c r="K39" s="215" t="s">
        <v>101</v>
      </c>
      <c r="L39" s="215" t="s">
        <v>101</v>
      </c>
      <c r="M39" s="283">
        <f t="shared" si="3"/>
        <v>0</v>
      </c>
      <c r="N39" s="215" t="s">
        <v>101</v>
      </c>
      <c r="O39" s="283">
        <f t="shared" si="4"/>
        <v>0</v>
      </c>
      <c r="P39" s="283">
        <f t="shared" si="4"/>
        <v>0</v>
      </c>
      <c r="Q39" s="215" t="s">
        <v>101</v>
      </c>
      <c r="R39" s="215" t="s">
        <v>101</v>
      </c>
      <c r="S39" s="215" t="s">
        <v>101</v>
      </c>
      <c r="T39" s="216">
        <v>0</v>
      </c>
      <c r="U39" s="215" t="s">
        <v>101</v>
      </c>
      <c r="V39" s="218">
        <v>0</v>
      </c>
      <c r="W39" s="218">
        <v>0</v>
      </c>
      <c r="X39" s="215" t="s">
        <v>101</v>
      </c>
      <c r="Y39" s="215" t="s">
        <v>101</v>
      </c>
      <c r="Z39" s="215" t="s">
        <v>101</v>
      </c>
      <c r="AA39" s="216">
        <v>0</v>
      </c>
      <c r="AB39" s="215" t="s">
        <v>101</v>
      </c>
      <c r="AC39" s="216">
        <v>0</v>
      </c>
      <c r="AD39" s="218">
        <v>0</v>
      </c>
      <c r="AE39" s="215" t="s">
        <v>101</v>
      </c>
      <c r="AF39" s="215" t="s">
        <v>101</v>
      </c>
      <c r="AG39" s="215" t="s">
        <v>101</v>
      </c>
      <c r="AH39" s="218">
        <v>0</v>
      </c>
      <c r="AI39" s="215" t="s">
        <v>101</v>
      </c>
      <c r="AJ39" s="218">
        <v>0</v>
      </c>
      <c r="AK39" s="218">
        <v>0</v>
      </c>
      <c r="AL39" s="215" t="s">
        <v>101</v>
      </c>
      <c r="AM39" s="215" t="s">
        <v>101</v>
      </c>
      <c r="AN39" s="215" t="s">
        <v>101</v>
      </c>
      <c r="AO39" s="218">
        <v>0</v>
      </c>
      <c r="AP39" s="215" t="s">
        <v>101</v>
      </c>
      <c r="AQ39" s="218">
        <v>0</v>
      </c>
      <c r="AR39" s="218">
        <v>0</v>
      </c>
      <c r="AS39" s="215" t="s">
        <v>101</v>
      </c>
      <c r="AT39" s="215" t="s">
        <v>101</v>
      </c>
      <c r="AU39" s="215" t="s">
        <v>101</v>
      </c>
      <c r="AV39" s="218">
        <v>0</v>
      </c>
      <c r="AW39" s="215" t="s">
        <v>101</v>
      </c>
      <c r="AX39" s="218">
        <v>0</v>
      </c>
      <c r="AY39" s="218">
        <v>0</v>
      </c>
      <c r="AZ39" s="215" t="s">
        <v>101</v>
      </c>
      <c r="BA39" s="215" t="s">
        <v>101</v>
      </c>
      <c r="BB39" s="215" t="s">
        <v>101</v>
      </c>
      <c r="BC39" s="218">
        <v>0</v>
      </c>
      <c r="BD39" s="215" t="s">
        <v>101</v>
      </c>
      <c r="BE39" s="218">
        <v>0</v>
      </c>
      <c r="BF39" s="218">
        <v>0</v>
      </c>
      <c r="BG39" s="215" t="s">
        <v>101</v>
      </c>
      <c r="BH39" s="215" t="s">
        <v>101</v>
      </c>
      <c r="BI39" s="215" t="s">
        <v>101</v>
      </c>
      <c r="BJ39" s="216">
        <v>0</v>
      </c>
      <c r="BK39" s="215" t="s">
        <v>101</v>
      </c>
      <c r="BL39" s="216">
        <v>0</v>
      </c>
      <c r="BM39" s="218">
        <v>0</v>
      </c>
      <c r="BN39" s="215" t="s">
        <v>101</v>
      </c>
      <c r="BO39" s="215" t="s">
        <v>101</v>
      </c>
      <c r="BP39" s="215" t="s">
        <v>101</v>
      </c>
      <c r="BQ39" s="216">
        <v>0</v>
      </c>
      <c r="BR39" s="215" t="s">
        <v>101</v>
      </c>
      <c r="BS39" s="216">
        <v>0</v>
      </c>
      <c r="BT39" s="218">
        <v>0</v>
      </c>
      <c r="BU39" s="215" t="s">
        <v>101</v>
      </c>
      <c r="BV39" s="215" t="s">
        <v>101</v>
      </c>
    </row>
    <row r="40" spans="1:74" ht="33.75" customHeight="1" x14ac:dyDescent="0.25">
      <c r="A40" s="151" t="s">
        <v>138</v>
      </c>
      <c r="B40" s="152" t="s">
        <v>141</v>
      </c>
      <c r="C40" s="147" t="s">
        <v>101</v>
      </c>
      <c r="D40" s="215" t="s">
        <v>101</v>
      </c>
      <c r="E40" s="215" t="s">
        <v>101</v>
      </c>
      <c r="F40" s="283">
        <f t="shared" si="1"/>
        <v>0</v>
      </c>
      <c r="G40" s="215" t="s">
        <v>101</v>
      </c>
      <c r="H40" s="283">
        <f t="shared" si="2"/>
        <v>0</v>
      </c>
      <c r="I40" s="283">
        <f t="shared" si="2"/>
        <v>0</v>
      </c>
      <c r="J40" s="215" t="s">
        <v>101</v>
      </c>
      <c r="K40" s="215" t="s">
        <v>101</v>
      </c>
      <c r="L40" s="215" t="s">
        <v>101</v>
      </c>
      <c r="M40" s="283">
        <f t="shared" si="3"/>
        <v>0</v>
      </c>
      <c r="N40" s="215" t="s">
        <v>101</v>
      </c>
      <c r="O40" s="283">
        <f t="shared" si="4"/>
        <v>0</v>
      </c>
      <c r="P40" s="283">
        <f t="shared" si="4"/>
        <v>0</v>
      </c>
      <c r="Q40" s="215" t="s">
        <v>101</v>
      </c>
      <c r="R40" s="215" t="s">
        <v>101</v>
      </c>
      <c r="S40" s="215" t="s">
        <v>101</v>
      </c>
      <c r="T40" s="216">
        <v>0</v>
      </c>
      <c r="U40" s="215" t="s">
        <v>101</v>
      </c>
      <c r="V40" s="218">
        <v>0</v>
      </c>
      <c r="W40" s="218">
        <v>0</v>
      </c>
      <c r="X40" s="215" t="s">
        <v>101</v>
      </c>
      <c r="Y40" s="215" t="s">
        <v>101</v>
      </c>
      <c r="Z40" s="215" t="s">
        <v>101</v>
      </c>
      <c r="AA40" s="216">
        <v>0</v>
      </c>
      <c r="AB40" s="215" t="s">
        <v>101</v>
      </c>
      <c r="AC40" s="216">
        <v>0</v>
      </c>
      <c r="AD40" s="218">
        <v>0</v>
      </c>
      <c r="AE40" s="215" t="s">
        <v>101</v>
      </c>
      <c r="AF40" s="215" t="s">
        <v>101</v>
      </c>
      <c r="AG40" s="215" t="s">
        <v>101</v>
      </c>
      <c r="AH40" s="218">
        <v>0</v>
      </c>
      <c r="AI40" s="215" t="s">
        <v>101</v>
      </c>
      <c r="AJ40" s="218">
        <v>0</v>
      </c>
      <c r="AK40" s="218">
        <v>0</v>
      </c>
      <c r="AL40" s="215" t="s">
        <v>101</v>
      </c>
      <c r="AM40" s="215" t="s">
        <v>101</v>
      </c>
      <c r="AN40" s="215" t="s">
        <v>101</v>
      </c>
      <c r="AO40" s="218">
        <v>0</v>
      </c>
      <c r="AP40" s="215" t="s">
        <v>101</v>
      </c>
      <c r="AQ40" s="218">
        <v>0</v>
      </c>
      <c r="AR40" s="218">
        <v>0</v>
      </c>
      <c r="AS40" s="215" t="s">
        <v>101</v>
      </c>
      <c r="AT40" s="215" t="s">
        <v>101</v>
      </c>
      <c r="AU40" s="215" t="s">
        <v>101</v>
      </c>
      <c r="AV40" s="218">
        <v>0</v>
      </c>
      <c r="AW40" s="215" t="s">
        <v>101</v>
      </c>
      <c r="AX40" s="218">
        <v>0</v>
      </c>
      <c r="AY40" s="218">
        <v>0</v>
      </c>
      <c r="AZ40" s="215" t="s">
        <v>101</v>
      </c>
      <c r="BA40" s="215" t="s">
        <v>101</v>
      </c>
      <c r="BB40" s="215" t="s">
        <v>101</v>
      </c>
      <c r="BC40" s="218">
        <v>0</v>
      </c>
      <c r="BD40" s="215" t="s">
        <v>101</v>
      </c>
      <c r="BE40" s="218">
        <v>0</v>
      </c>
      <c r="BF40" s="218">
        <v>0</v>
      </c>
      <c r="BG40" s="215" t="s">
        <v>101</v>
      </c>
      <c r="BH40" s="215" t="s">
        <v>101</v>
      </c>
      <c r="BI40" s="215" t="s">
        <v>101</v>
      </c>
      <c r="BJ40" s="216">
        <v>0</v>
      </c>
      <c r="BK40" s="215" t="s">
        <v>101</v>
      </c>
      <c r="BL40" s="216">
        <v>0</v>
      </c>
      <c r="BM40" s="218">
        <v>0</v>
      </c>
      <c r="BN40" s="215" t="s">
        <v>101</v>
      </c>
      <c r="BO40" s="215" t="s">
        <v>101</v>
      </c>
      <c r="BP40" s="215" t="s">
        <v>101</v>
      </c>
      <c r="BQ40" s="216">
        <v>0</v>
      </c>
      <c r="BR40" s="215" t="s">
        <v>101</v>
      </c>
      <c r="BS40" s="216">
        <v>0</v>
      </c>
      <c r="BT40" s="218">
        <v>0</v>
      </c>
      <c r="BU40" s="215" t="s">
        <v>101</v>
      </c>
      <c r="BV40" s="215" t="s">
        <v>101</v>
      </c>
    </row>
    <row r="41" spans="1:74" ht="35.25" customHeight="1" x14ac:dyDescent="0.25">
      <c r="A41" s="151" t="s">
        <v>138</v>
      </c>
      <c r="B41" s="152" t="s">
        <v>142</v>
      </c>
      <c r="C41" s="147" t="s">
        <v>101</v>
      </c>
      <c r="D41" s="215" t="s">
        <v>101</v>
      </c>
      <c r="E41" s="215" t="s">
        <v>101</v>
      </c>
      <c r="F41" s="283">
        <f t="shared" si="1"/>
        <v>0</v>
      </c>
      <c r="G41" s="215" t="s">
        <v>101</v>
      </c>
      <c r="H41" s="283">
        <f t="shared" si="2"/>
        <v>0</v>
      </c>
      <c r="I41" s="283">
        <f t="shared" si="2"/>
        <v>0</v>
      </c>
      <c r="J41" s="215" t="s">
        <v>101</v>
      </c>
      <c r="K41" s="215" t="s">
        <v>101</v>
      </c>
      <c r="L41" s="215" t="s">
        <v>101</v>
      </c>
      <c r="M41" s="283">
        <f t="shared" si="3"/>
        <v>0</v>
      </c>
      <c r="N41" s="215" t="s">
        <v>101</v>
      </c>
      <c r="O41" s="283">
        <f t="shared" si="4"/>
        <v>0</v>
      </c>
      <c r="P41" s="283">
        <f t="shared" si="4"/>
        <v>0</v>
      </c>
      <c r="Q41" s="215" t="s">
        <v>101</v>
      </c>
      <c r="R41" s="215" t="s">
        <v>101</v>
      </c>
      <c r="S41" s="215" t="s">
        <v>101</v>
      </c>
      <c r="T41" s="216">
        <v>0</v>
      </c>
      <c r="U41" s="215" t="s">
        <v>101</v>
      </c>
      <c r="V41" s="218">
        <v>0</v>
      </c>
      <c r="W41" s="218">
        <v>0</v>
      </c>
      <c r="X41" s="215" t="s">
        <v>101</v>
      </c>
      <c r="Y41" s="215" t="s">
        <v>101</v>
      </c>
      <c r="Z41" s="215" t="s">
        <v>101</v>
      </c>
      <c r="AA41" s="216">
        <v>0</v>
      </c>
      <c r="AB41" s="215" t="s">
        <v>101</v>
      </c>
      <c r="AC41" s="216">
        <v>0</v>
      </c>
      <c r="AD41" s="218">
        <v>0</v>
      </c>
      <c r="AE41" s="215" t="s">
        <v>101</v>
      </c>
      <c r="AF41" s="215" t="s">
        <v>101</v>
      </c>
      <c r="AG41" s="215" t="s">
        <v>101</v>
      </c>
      <c r="AH41" s="218">
        <v>0</v>
      </c>
      <c r="AI41" s="215" t="s">
        <v>101</v>
      </c>
      <c r="AJ41" s="218">
        <v>0</v>
      </c>
      <c r="AK41" s="218">
        <v>0</v>
      </c>
      <c r="AL41" s="215" t="s">
        <v>101</v>
      </c>
      <c r="AM41" s="215" t="s">
        <v>101</v>
      </c>
      <c r="AN41" s="215" t="s">
        <v>101</v>
      </c>
      <c r="AO41" s="218">
        <v>0</v>
      </c>
      <c r="AP41" s="215" t="s">
        <v>101</v>
      </c>
      <c r="AQ41" s="218">
        <v>0</v>
      </c>
      <c r="AR41" s="218">
        <v>0</v>
      </c>
      <c r="AS41" s="215" t="s">
        <v>101</v>
      </c>
      <c r="AT41" s="215" t="s">
        <v>101</v>
      </c>
      <c r="AU41" s="215" t="s">
        <v>101</v>
      </c>
      <c r="AV41" s="218">
        <v>0</v>
      </c>
      <c r="AW41" s="215" t="s">
        <v>101</v>
      </c>
      <c r="AX41" s="218">
        <v>0</v>
      </c>
      <c r="AY41" s="218">
        <v>0</v>
      </c>
      <c r="AZ41" s="215" t="s">
        <v>101</v>
      </c>
      <c r="BA41" s="215" t="s">
        <v>101</v>
      </c>
      <c r="BB41" s="215" t="s">
        <v>101</v>
      </c>
      <c r="BC41" s="218">
        <v>0</v>
      </c>
      <c r="BD41" s="215" t="s">
        <v>101</v>
      </c>
      <c r="BE41" s="218">
        <v>0</v>
      </c>
      <c r="BF41" s="218">
        <v>0</v>
      </c>
      <c r="BG41" s="215" t="s">
        <v>101</v>
      </c>
      <c r="BH41" s="215" t="s">
        <v>101</v>
      </c>
      <c r="BI41" s="215" t="s">
        <v>101</v>
      </c>
      <c r="BJ41" s="216">
        <v>0</v>
      </c>
      <c r="BK41" s="215" t="s">
        <v>101</v>
      </c>
      <c r="BL41" s="216">
        <v>0</v>
      </c>
      <c r="BM41" s="218">
        <v>0</v>
      </c>
      <c r="BN41" s="215" t="s">
        <v>101</v>
      </c>
      <c r="BO41" s="215" t="s">
        <v>101</v>
      </c>
      <c r="BP41" s="215" t="s">
        <v>101</v>
      </c>
      <c r="BQ41" s="216">
        <v>0</v>
      </c>
      <c r="BR41" s="215" t="s">
        <v>101</v>
      </c>
      <c r="BS41" s="216">
        <v>0</v>
      </c>
      <c r="BT41" s="218">
        <v>0</v>
      </c>
      <c r="BU41" s="215" t="s">
        <v>101</v>
      </c>
      <c r="BV41" s="215" t="s">
        <v>101</v>
      </c>
    </row>
    <row r="42" spans="1:74" ht="19.5" customHeight="1" x14ac:dyDescent="0.25">
      <c r="A42" s="151" t="s">
        <v>143</v>
      </c>
      <c r="B42" s="152" t="s">
        <v>139</v>
      </c>
      <c r="C42" s="147" t="s">
        <v>101</v>
      </c>
      <c r="D42" s="215" t="s">
        <v>101</v>
      </c>
      <c r="E42" s="215" t="s">
        <v>101</v>
      </c>
      <c r="F42" s="283">
        <f t="shared" si="1"/>
        <v>0</v>
      </c>
      <c r="G42" s="215" t="s">
        <v>101</v>
      </c>
      <c r="H42" s="283">
        <f t="shared" si="2"/>
        <v>0</v>
      </c>
      <c r="I42" s="283">
        <f t="shared" si="2"/>
        <v>0</v>
      </c>
      <c r="J42" s="215" t="s">
        <v>101</v>
      </c>
      <c r="K42" s="215" t="s">
        <v>101</v>
      </c>
      <c r="L42" s="215" t="s">
        <v>101</v>
      </c>
      <c r="M42" s="283">
        <f t="shared" si="3"/>
        <v>0</v>
      </c>
      <c r="N42" s="215" t="s">
        <v>101</v>
      </c>
      <c r="O42" s="283">
        <f t="shared" si="4"/>
        <v>0</v>
      </c>
      <c r="P42" s="283">
        <f t="shared" si="4"/>
        <v>0</v>
      </c>
      <c r="Q42" s="215" t="s">
        <v>101</v>
      </c>
      <c r="R42" s="215" t="s">
        <v>101</v>
      </c>
      <c r="S42" s="215" t="s">
        <v>101</v>
      </c>
      <c r="T42" s="216">
        <f>SUM(T43:T45)</f>
        <v>0</v>
      </c>
      <c r="U42" s="215" t="s">
        <v>101</v>
      </c>
      <c r="V42" s="218">
        <f>SUM(V43:V45)</f>
        <v>0</v>
      </c>
      <c r="W42" s="218">
        <f>SUM(W43:W45)</f>
        <v>0</v>
      </c>
      <c r="X42" s="215" t="s">
        <v>101</v>
      </c>
      <c r="Y42" s="215" t="s">
        <v>101</v>
      </c>
      <c r="Z42" s="215" t="s">
        <v>101</v>
      </c>
      <c r="AA42" s="216">
        <f>SUM(AA43:AA45)</f>
        <v>0</v>
      </c>
      <c r="AB42" s="215" t="s">
        <v>101</v>
      </c>
      <c r="AC42" s="216">
        <f>SUM(AC43:AC45)</f>
        <v>0</v>
      </c>
      <c r="AD42" s="218">
        <f>SUM(AD43:AD45)</f>
        <v>0</v>
      </c>
      <c r="AE42" s="215" t="s">
        <v>101</v>
      </c>
      <c r="AF42" s="215" t="s">
        <v>101</v>
      </c>
      <c r="AG42" s="215" t="s">
        <v>101</v>
      </c>
      <c r="AH42" s="218">
        <f>SUM(AH43:AH45)</f>
        <v>0</v>
      </c>
      <c r="AI42" s="215" t="s">
        <v>101</v>
      </c>
      <c r="AJ42" s="218">
        <f>SUM(AJ43:AJ45)</f>
        <v>0</v>
      </c>
      <c r="AK42" s="218">
        <f>SUM(AK43:AK45)</f>
        <v>0</v>
      </c>
      <c r="AL42" s="215" t="s">
        <v>101</v>
      </c>
      <c r="AM42" s="215" t="s">
        <v>101</v>
      </c>
      <c r="AN42" s="215" t="s">
        <v>101</v>
      </c>
      <c r="AO42" s="218">
        <f>SUM(AO43:AO45)</f>
        <v>0</v>
      </c>
      <c r="AP42" s="215" t="s">
        <v>101</v>
      </c>
      <c r="AQ42" s="218">
        <f>SUM(AQ43:AQ45)</f>
        <v>0</v>
      </c>
      <c r="AR42" s="218">
        <f>SUM(AR43:AR45)</f>
        <v>0</v>
      </c>
      <c r="AS42" s="215" t="s">
        <v>101</v>
      </c>
      <c r="AT42" s="215" t="s">
        <v>101</v>
      </c>
      <c r="AU42" s="215" t="s">
        <v>101</v>
      </c>
      <c r="AV42" s="218">
        <f>SUM(AV43:AV45)</f>
        <v>0</v>
      </c>
      <c r="AW42" s="215" t="s">
        <v>101</v>
      </c>
      <c r="AX42" s="218">
        <f>SUM(AX43:AX45)</f>
        <v>0</v>
      </c>
      <c r="AY42" s="218">
        <f>SUM(AY43:AY45)</f>
        <v>0</v>
      </c>
      <c r="AZ42" s="215" t="s">
        <v>101</v>
      </c>
      <c r="BA42" s="215" t="s">
        <v>101</v>
      </c>
      <c r="BB42" s="215" t="s">
        <v>101</v>
      </c>
      <c r="BC42" s="218">
        <f>SUM(BC43:BC45)</f>
        <v>0</v>
      </c>
      <c r="BD42" s="215" t="s">
        <v>101</v>
      </c>
      <c r="BE42" s="218">
        <f>SUM(BE43:BE45)</f>
        <v>0</v>
      </c>
      <c r="BF42" s="218">
        <f>SUM(BF43:BF45)</f>
        <v>0</v>
      </c>
      <c r="BG42" s="215" t="s">
        <v>101</v>
      </c>
      <c r="BH42" s="215" t="s">
        <v>101</v>
      </c>
      <c r="BI42" s="215" t="s">
        <v>101</v>
      </c>
      <c r="BJ42" s="216">
        <f>SUM(BJ43:BJ45)</f>
        <v>0</v>
      </c>
      <c r="BK42" s="215" t="s">
        <v>101</v>
      </c>
      <c r="BL42" s="216">
        <f>SUM(BL43:BL45)</f>
        <v>0</v>
      </c>
      <c r="BM42" s="218">
        <f>SUM(BM43:BM45)</f>
        <v>0</v>
      </c>
      <c r="BN42" s="215" t="s">
        <v>101</v>
      </c>
      <c r="BO42" s="215" t="s">
        <v>101</v>
      </c>
      <c r="BP42" s="215" t="s">
        <v>101</v>
      </c>
      <c r="BQ42" s="216">
        <f>SUM(BQ43:BQ45)</f>
        <v>0</v>
      </c>
      <c r="BR42" s="215" t="s">
        <v>101</v>
      </c>
      <c r="BS42" s="216">
        <f>SUM(BS43:BS45)</f>
        <v>0</v>
      </c>
      <c r="BT42" s="218">
        <f>SUM(BT43:BT45)</f>
        <v>0</v>
      </c>
      <c r="BU42" s="215" t="s">
        <v>101</v>
      </c>
      <c r="BV42" s="215" t="s">
        <v>101</v>
      </c>
    </row>
    <row r="43" spans="1:74" ht="36.75" customHeight="1" x14ac:dyDescent="0.25">
      <c r="A43" s="151" t="s">
        <v>143</v>
      </c>
      <c r="B43" s="152" t="s">
        <v>140</v>
      </c>
      <c r="C43" s="147" t="s">
        <v>101</v>
      </c>
      <c r="D43" s="215" t="s">
        <v>101</v>
      </c>
      <c r="E43" s="215" t="s">
        <v>101</v>
      </c>
      <c r="F43" s="283">
        <f t="shared" si="1"/>
        <v>0</v>
      </c>
      <c r="G43" s="215" t="s">
        <v>101</v>
      </c>
      <c r="H43" s="283">
        <f t="shared" si="2"/>
        <v>0</v>
      </c>
      <c r="I43" s="283">
        <f t="shared" si="2"/>
        <v>0</v>
      </c>
      <c r="J43" s="215" t="s">
        <v>101</v>
      </c>
      <c r="K43" s="215" t="s">
        <v>101</v>
      </c>
      <c r="L43" s="215" t="s">
        <v>101</v>
      </c>
      <c r="M43" s="283">
        <f t="shared" si="3"/>
        <v>0</v>
      </c>
      <c r="N43" s="215" t="s">
        <v>101</v>
      </c>
      <c r="O43" s="283">
        <f t="shared" si="4"/>
        <v>0</v>
      </c>
      <c r="P43" s="283">
        <f t="shared" si="4"/>
        <v>0</v>
      </c>
      <c r="Q43" s="215" t="s">
        <v>101</v>
      </c>
      <c r="R43" s="215" t="s">
        <v>101</v>
      </c>
      <c r="S43" s="215" t="s">
        <v>101</v>
      </c>
      <c r="T43" s="216">
        <v>0</v>
      </c>
      <c r="U43" s="215" t="s">
        <v>101</v>
      </c>
      <c r="V43" s="218">
        <v>0</v>
      </c>
      <c r="W43" s="218">
        <v>0</v>
      </c>
      <c r="X43" s="215" t="s">
        <v>101</v>
      </c>
      <c r="Y43" s="215" t="s">
        <v>101</v>
      </c>
      <c r="Z43" s="215" t="s">
        <v>101</v>
      </c>
      <c r="AA43" s="216">
        <v>0</v>
      </c>
      <c r="AB43" s="215" t="s">
        <v>101</v>
      </c>
      <c r="AC43" s="216">
        <v>0</v>
      </c>
      <c r="AD43" s="218">
        <v>0</v>
      </c>
      <c r="AE43" s="215" t="s">
        <v>101</v>
      </c>
      <c r="AF43" s="215" t="s">
        <v>101</v>
      </c>
      <c r="AG43" s="215" t="s">
        <v>101</v>
      </c>
      <c r="AH43" s="218">
        <v>0</v>
      </c>
      <c r="AI43" s="215" t="s">
        <v>101</v>
      </c>
      <c r="AJ43" s="218">
        <v>0</v>
      </c>
      <c r="AK43" s="218">
        <v>0</v>
      </c>
      <c r="AL43" s="215" t="s">
        <v>101</v>
      </c>
      <c r="AM43" s="215" t="s">
        <v>101</v>
      </c>
      <c r="AN43" s="215" t="s">
        <v>101</v>
      </c>
      <c r="AO43" s="218">
        <v>0</v>
      </c>
      <c r="AP43" s="215" t="s">
        <v>101</v>
      </c>
      <c r="AQ43" s="218">
        <v>0</v>
      </c>
      <c r="AR43" s="218">
        <v>0</v>
      </c>
      <c r="AS43" s="215" t="s">
        <v>101</v>
      </c>
      <c r="AT43" s="215" t="s">
        <v>101</v>
      </c>
      <c r="AU43" s="215" t="s">
        <v>101</v>
      </c>
      <c r="AV43" s="218">
        <v>0</v>
      </c>
      <c r="AW43" s="215" t="s">
        <v>101</v>
      </c>
      <c r="AX43" s="218">
        <v>0</v>
      </c>
      <c r="AY43" s="218">
        <v>0</v>
      </c>
      <c r="AZ43" s="215" t="s">
        <v>101</v>
      </c>
      <c r="BA43" s="215" t="s">
        <v>101</v>
      </c>
      <c r="BB43" s="215" t="s">
        <v>101</v>
      </c>
      <c r="BC43" s="218">
        <v>0</v>
      </c>
      <c r="BD43" s="215" t="s">
        <v>101</v>
      </c>
      <c r="BE43" s="218">
        <v>0</v>
      </c>
      <c r="BF43" s="218">
        <v>0</v>
      </c>
      <c r="BG43" s="215" t="s">
        <v>101</v>
      </c>
      <c r="BH43" s="215" t="s">
        <v>101</v>
      </c>
      <c r="BI43" s="215" t="s">
        <v>101</v>
      </c>
      <c r="BJ43" s="216">
        <v>0</v>
      </c>
      <c r="BK43" s="215" t="s">
        <v>101</v>
      </c>
      <c r="BL43" s="216">
        <v>0</v>
      </c>
      <c r="BM43" s="218">
        <v>0</v>
      </c>
      <c r="BN43" s="215" t="s">
        <v>101</v>
      </c>
      <c r="BO43" s="215" t="s">
        <v>101</v>
      </c>
      <c r="BP43" s="215" t="s">
        <v>101</v>
      </c>
      <c r="BQ43" s="216">
        <v>0</v>
      </c>
      <c r="BR43" s="215" t="s">
        <v>101</v>
      </c>
      <c r="BS43" s="216">
        <v>0</v>
      </c>
      <c r="BT43" s="218">
        <v>0</v>
      </c>
      <c r="BU43" s="215" t="s">
        <v>101</v>
      </c>
      <c r="BV43" s="215" t="s">
        <v>101</v>
      </c>
    </row>
    <row r="44" spans="1:74" ht="34.5" customHeight="1" x14ac:dyDescent="0.25">
      <c r="A44" s="151" t="s">
        <v>143</v>
      </c>
      <c r="B44" s="152" t="s">
        <v>141</v>
      </c>
      <c r="C44" s="147" t="s">
        <v>101</v>
      </c>
      <c r="D44" s="215" t="s">
        <v>101</v>
      </c>
      <c r="E44" s="215" t="s">
        <v>101</v>
      </c>
      <c r="F44" s="283">
        <f t="shared" si="1"/>
        <v>0</v>
      </c>
      <c r="G44" s="215" t="s">
        <v>101</v>
      </c>
      <c r="H44" s="283">
        <f t="shared" si="2"/>
        <v>0</v>
      </c>
      <c r="I44" s="283">
        <f t="shared" si="2"/>
        <v>0</v>
      </c>
      <c r="J44" s="215" t="s">
        <v>101</v>
      </c>
      <c r="K44" s="215" t="s">
        <v>101</v>
      </c>
      <c r="L44" s="215" t="s">
        <v>101</v>
      </c>
      <c r="M44" s="283">
        <f t="shared" si="3"/>
        <v>0</v>
      </c>
      <c r="N44" s="215" t="s">
        <v>101</v>
      </c>
      <c r="O44" s="283">
        <f t="shared" si="4"/>
        <v>0</v>
      </c>
      <c r="P44" s="283">
        <f t="shared" si="4"/>
        <v>0</v>
      </c>
      <c r="Q44" s="215" t="s">
        <v>101</v>
      </c>
      <c r="R44" s="215" t="s">
        <v>101</v>
      </c>
      <c r="S44" s="215" t="s">
        <v>101</v>
      </c>
      <c r="T44" s="216">
        <v>0</v>
      </c>
      <c r="U44" s="215" t="s">
        <v>101</v>
      </c>
      <c r="V44" s="218">
        <v>0</v>
      </c>
      <c r="W44" s="218">
        <v>0</v>
      </c>
      <c r="X44" s="215" t="s">
        <v>101</v>
      </c>
      <c r="Y44" s="215" t="s">
        <v>101</v>
      </c>
      <c r="Z44" s="215" t="s">
        <v>101</v>
      </c>
      <c r="AA44" s="216">
        <v>0</v>
      </c>
      <c r="AB44" s="215" t="s">
        <v>101</v>
      </c>
      <c r="AC44" s="216">
        <v>0</v>
      </c>
      <c r="AD44" s="218">
        <v>0</v>
      </c>
      <c r="AE44" s="215" t="s">
        <v>101</v>
      </c>
      <c r="AF44" s="215" t="s">
        <v>101</v>
      </c>
      <c r="AG44" s="215" t="s">
        <v>101</v>
      </c>
      <c r="AH44" s="218">
        <v>0</v>
      </c>
      <c r="AI44" s="215" t="s">
        <v>101</v>
      </c>
      <c r="AJ44" s="218">
        <v>0</v>
      </c>
      <c r="AK44" s="218">
        <v>0</v>
      </c>
      <c r="AL44" s="215" t="s">
        <v>101</v>
      </c>
      <c r="AM44" s="215" t="s">
        <v>101</v>
      </c>
      <c r="AN44" s="215" t="s">
        <v>101</v>
      </c>
      <c r="AO44" s="218">
        <v>0</v>
      </c>
      <c r="AP44" s="215" t="s">
        <v>101</v>
      </c>
      <c r="AQ44" s="218">
        <v>0</v>
      </c>
      <c r="AR44" s="218">
        <v>0</v>
      </c>
      <c r="AS44" s="215" t="s">
        <v>101</v>
      </c>
      <c r="AT44" s="215" t="s">
        <v>101</v>
      </c>
      <c r="AU44" s="215" t="s">
        <v>101</v>
      </c>
      <c r="AV44" s="218">
        <v>0</v>
      </c>
      <c r="AW44" s="215" t="s">
        <v>101</v>
      </c>
      <c r="AX44" s="218">
        <v>0</v>
      </c>
      <c r="AY44" s="218">
        <v>0</v>
      </c>
      <c r="AZ44" s="215" t="s">
        <v>101</v>
      </c>
      <c r="BA44" s="215" t="s">
        <v>101</v>
      </c>
      <c r="BB44" s="215" t="s">
        <v>101</v>
      </c>
      <c r="BC44" s="218">
        <v>0</v>
      </c>
      <c r="BD44" s="215" t="s">
        <v>101</v>
      </c>
      <c r="BE44" s="218">
        <v>0</v>
      </c>
      <c r="BF44" s="218">
        <v>0</v>
      </c>
      <c r="BG44" s="215" t="s">
        <v>101</v>
      </c>
      <c r="BH44" s="215" t="s">
        <v>101</v>
      </c>
      <c r="BI44" s="215" t="s">
        <v>101</v>
      </c>
      <c r="BJ44" s="216">
        <v>0</v>
      </c>
      <c r="BK44" s="215" t="s">
        <v>101</v>
      </c>
      <c r="BL44" s="216">
        <v>0</v>
      </c>
      <c r="BM44" s="218">
        <v>0</v>
      </c>
      <c r="BN44" s="215" t="s">
        <v>101</v>
      </c>
      <c r="BO44" s="215" t="s">
        <v>101</v>
      </c>
      <c r="BP44" s="215" t="s">
        <v>101</v>
      </c>
      <c r="BQ44" s="216">
        <v>0</v>
      </c>
      <c r="BR44" s="215" t="s">
        <v>101</v>
      </c>
      <c r="BS44" s="216">
        <v>0</v>
      </c>
      <c r="BT44" s="218">
        <v>0</v>
      </c>
      <c r="BU44" s="215" t="s">
        <v>101</v>
      </c>
      <c r="BV44" s="215" t="s">
        <v>101</v>
      </c>
    </row>
    <row r="45" spans="1:74" ht="38.25" customHeight="1" x14ac:dyDescent="0.25">
      <c r="A45" s="151" t="s">
        <v>143</v>
      </c>
      <c r="B45" s="152" t="s">
        <v>144</v>
      </c>
      <c r="C45" s="147" t="s">
        <v>101</v>
      </c>
      <c r="D45" s="215" t="s">
        <v>101</v>
      </c>
      <c r="E45" s="215" t="s">
        <v>101</v>
      </c>
      <c r="F45" s="283">
        <f t="shared" si="1"/>
        <v>0</v>
      </c>
      <c r="G45" s="215" t="s">
        <v>101</v>
      </c>
      <c r="H45" s="283">
        <f t="shared" si="2"/>
        <v>0</v>
      </c>
      <c r="I45" s="283">
        <f t="shared" si="2"/>
        <v>0</v>
      </c>
      <c r="J45" s="215" t="s">
        <v>101</v>
      </c>
      <c r="K45" s="215" t="s">
        <v>101</v>
      </c>
      <c r="L45" s="215" t="s">
        <v>101</v>
      </c>
      <c r="M45" s="283">
        <f t="shared" si="3"/>
        <v>0</v>
      </c>
      <c r="N45" s="215" t="s">
        <v>101</v>
      </c>
      <c r="O45" s="283">
        <f t="shared" si="4"/>
        <v>0</v>
      </c>
      <c r="P45" s="283">
        <f t="shared" si="4"/>
        <v>0</v>
      </c>
      <c r="Q45" s="215" t="s">
        <v>101</v>
      </c>
      <c r="R45" s="215" t="s">
        <v>101</v>
      </c>
      <c r="S45" s="215" t="s">
        <v>101</v>
      </c>
      <c r="T45" s="216">
        <v>0</v>
      </c>
      <c r="U45" s="215" t="s">
        <v>101</v>
      </c>
      <c r="V45" s="218">
        <v>0</v>
      </c>
      <c r="W45" s="218">
        <v>0</v>
      </c>
      <c r="X45" s="215" t="s">
        <v>101</v>
      </c>
      <c r="Y45" s="215" t="s">
        <v>101</v>
      </c>
      <c r="Z45" s="215" t="s">
        <v>101</v>
      </c>
      <c r="AA45" s="216">
        <v>0</v>
      </c>
      <c r="AB45" s="215" t="s">
        <v>101</v>
      </c>
      <c r="AC45" s="216">
        <v>0</v>
      </c>
      <c r="AD45" s="218">
        <v>0</v>
      </c>
      <c r="AE45" s="215" t="s">
        <v>101</v>
      </c>
      <c r="AF45" s="215" t="s">
        <v>101</v>
      </c>
      <c r="AG45" s="215" t="s">
        <v>101</v>
      </c>
      <c r="AH45" s="218">
        <v>0</v>
      </c>
      <c r="AI45" s="215" t="s">
        <v>101</v>
      </c>
      <c r="AJ45" s="218">
        <v>0</v>
      </c>
      <c r="AK45" s="218">
        <v>0</v>
      </c>
      <c r="AL45" s="215" t="s">
        <v>101</v>
      </c>
      <c r="AM45" s="215" t="s">
        <v>101</v>
      </c>
      <c r="AN45" s="215" t="s">
        <v>101</v>
      </c>
      <c r="AO45" s="218">
        <v>0</v>
      </c>
      <c r="AP45" s="215" t="s">
        <v>101</v>
      </c>
      <c r="AQ45" s="218">
        <v>0</v>
      </c>
      <c r="AR45" s="218">
        <v>0</v>
      </c>
      <c r="AS45" s="215" t="s">
        <v>101</v>
      </c>
      <c r="AT45" s="215" t="s">
        <v>101</v>
      </c>
      <c r="AU45" s="215" t="s">
        <v>101</v>
      </c>
      <c r="AV45" s="218">
        <v>0</v>
      </c>
      <c r="AW45" s="215" t="s">
        <v>101</v>
      </c>
      <c r="AX45" s="218">
        <v>0</v>
      </c>
      <c r="AY45" s="218">
        <v>0</v>
      </c>
      <c r="AZ45" s="215" t="s">
        <v>101</v>
      </c>
      <c r="BA45" s="215" t="s">
        <v>101</v>
      </c>
      <c r="BB45" s="215" t="s">
        <v>101</v>
      </c>
      <c r="BC45" s="218">
        <v>0</v>
      </c>
      <c r="BD45" s="215" t="s">
        <v>101</v>
      </c>
      <c r="BE45" s="218">
        <v>0</v>
      </c>
      <c r="BF45" s="218">
        <v>0</v>
      </c>
      <c r="BG45" s="215" t="s">
        <v>101</v>
      </c>
      <c r="BH45" s="215" t="s">
        <v>101</v>
      </c>
      <c r="BI45" s="215" t="s">
        <v>101</v>
      </c>
      <c r="BJ45" s="216">
        <v>0</v>
      </c>
      <c r="BK45" s="215" t="s">
        <v>101</v>
      </c>
      <c r="BL45" s="216">
        <v>0</v>
      </c>
      <c r="BM45" s="218">
        <v>0</v>
      </c>
      <c r="BN45" s="215" t="s">
        <v>101</v>
      </c>
      <c r="BO45" s="215" t="s">
        <v>101</v>
      </c>
      <c r="BP45" s="215" t="s">
        <v>101</v>
      </c>
      <c r="BQ45" s="216">
        <v>0</v>
      </c>
      <c r="BR45" s="215" t="s">
        <v>101</v>
      </c>
      <c r="BS45" s="216">
        <v>0</v>
      </c>
      <c r="BT45" s="218">
        <v>0</v>
      </c>
      <c r="BU45" s="215" t="s">
        <v>101</v>
      </c>
      <c r="BV45" s="215" t="s">
        <v>101</v>
      </c>
    </row>
    <row r="46" spans="1:74" ht="33.75" customHeight="1" x14ac:dyDescent="0.25">
      <c r="A46" s="151" t="s">
        <v>145</v>
      </c>
      <c r="B46" s="152" t="s">
        <v>146</v>
      </c>
      <c r="C46" s="147" t="s">
        <v>101</v>
      </c>
      <c r="D46" s="215" t="s">
        <v>101</v>
      </c>
      <c r="E46" s="215" t="s">
        <v>101</v>
      </c>
      <c r="F46" s="283">
        <f>SUM(F47:F48)</f>
        <v>0</v>
      </c>
      <c r="G46" s="215" t="s">
        <v>101</v>
      </c>
      <c r="H46" s="283">
        <f>SUM(H47:H48)</f>
        <v>0</v>
      </c>
      <c r="I46" s="283">
        <f>SUM(I47:I48)</f>
        <v>0</v>
      </c>
      <c r="J46" s="215" t="s">
        <v>101</v>
      </c>
      <c r="K46" s="215" t="s">
        <v>101</v>
      </c>
      <c r="L46" s="215" t="s">
        <v>101</v>
      </c>
      <c r="M46" s="283">
        <f>SUM(M47:M48)</f>
        <v>0</v>
      </c>
      <c r="N46" s="215" t="s">
        <v>101</v>
      </c>
      <c r="O46" s="283">
        <f>SUM(O47:O48)</f>
        <v>0</v>
      </c>
      <c r="P46" s="283">
        <f>SUM(P47:P48)</f>
        <v>0</v>
      </c>
      <c r="Q46" s="215" t="s">
        <v>101</v>
      </c>
      <c r="R46" s="215" t="s">
        <v>101</v>
      </c>
      <c r="S46" s="215" t="s">
        <v>101</v>
      </c>
      <c r="T46" s="216">
        <f>SUM(T47:T48)</f>
        <v>0</v>
      </c>
      <c r="U46" s="215" t="s">
        <v>101</v>
      </c>
      <c r="V46" s="218">
        <f>SUM(V47:V48)</f>
        <v>0</v>
      </c>
      <c r="W46" s="218">
        <f>SUM(W47:W48)</f>
        <v>0</v>
      </c>
      <c r="X46" s="215" t="s">
        <v>101</v>
      </c>
      <c r="Y46" s="215" t="s">
        <v>101</v>
      </c>
      <c r="Z46" s="215" t="s">
        <v>101</v>
      </c>
      <c r="AA46" s="216">
        <f>SUM(AA47:AA48)</f>
        <v>0</v>
      </c>
      <c r="AB46" s="215" t="s">
        <v>101</v>
      </c>
      <c r="AC46" s="216">
        <f>SUM(AC47:AC48)</f>
        <v>0</v>
      </c>
      <c r="AD46" s="218">
        <f>SUM(AD47:AD48)</f>
        <v>0</v>
      </c>
      <c r="AE46" s="215" t="s">
        <v>101</v>
      </c>
      <c r="AF46" s="215" t="s">
        <v>101</v>
      </c>
      <c r="AG46" s="215" t="s">
        <v>101</v>
      </c>
      <c r="AH46" s="218">
        <f>SUM(AH47:AH48)</f>
        <v>0</v>
      </c>
      <c r="AI46" s="215" t="s">
        <v>101</v>
      </c>
      <c r="AJ46" s="218">
        <f>SUM(AJ47:AJ48)</f>
        <v>0</v>
      </c>
      <c r="AK46" s="218">
        <f>SUM(AK47:AK48)</f>
        <v>0</v>
      </c>
      <c r="AL46" s="215" t="s">
        <v>101</v>
      </c>
      <c r="AM46" s="215" t="s">
        <v>101</v>
      </c>
      <c r="AN46" s="215" t="s">
        <v>101</v>
      </c>
      <c r="AO46" s="218">
        <f>SUM(AO47:AO48)</f>
        <v>0</v>
      </c>
      <c r="AP46" s="215" t="s">
        <v>101</v>
      </c>
      <c r="AQ46" s="218">
        <f>SUM(AQ47:AQ48)</f>
        <v>0</v>
      </c>
      <c r="AR46" s="218">
        <f>SUM(AR47:AR48)</f>
        <v>0</v>
      </c>
      <c r="AS46" s="215" t="s">
        <v>101</v>
      </c>
      <c r="AT46" s="215" t="s">
        <v>101</v>
      </c>
      <c r="AU46" s="215" t="s">
        <v>101</v>
      </c>
      <c r="AV46" s="283">
        <f>SUM(AV47:AV48)</f>
        <v>0</v>
      </c>
      <c r="AW46" s="215" t="s">
        <v>101</v>
      </c>
      <c r="AX46" s="218">
        <f>SUM(AX47:AX48)</f>
        <v>0</v>
      </c>
      <c r="AY46" s="218">
        <f>SUM(AY47:AY48)</f>
        <v>0</v>
      </c>
      <c r="AZ46" s="215" t="s">
        <v>101</v>
      </c>
      <c r="BA46" s="215" t="s">
        <v>101</v>
      </c>
      <c r="BB46" s="215" t="s">
        <v>101</v>
      </c>
      <c r="BC46" s="218">
        <f>SUM(BC47:BC48)</f>
        <v>0</v>
      </c>
      <c r="BD46" s="215" t="s">
        <v>101</v>
      </c>
      <c r="BE46" s="218">
        <f>SUM(BE47:BE48)</f>
        <v>0</v>
      </c>
      <c r="BF46" s="218">
        <f>SUM(BF47:BF48)</f>
        <v>0</v>
      </c>
      <c r="BG46" s="215" t="s">
        <v>101</v>
      </c>
      <c r="BH46" s="215" t="s">
        <v>101</v>
      </c>
      <c r="BI46" s="215" t="s">
        <v>101</v>
      </c>
      <c r="BJ46" s="216">
        <f>SUM(BJ47:BJ48)</f>
        <v>0</v>
      </c>
      <c r="BK46" s="215" t="s">
        <v>101</v>
      </c>
      <c r="BL46" s="216">
        <f>SUM(BL47:BL48)</f>
        <v>0</v>
      </c>
      <c r="BM46" s="218">
        <f>SUM(BM47:BM48)</f>
        <v>0</v>
      </c>
      <c r="BN46" s="215" t="s">
        <v>101</v>
      </c>
      <c r="BO46" s="215" t="s">
        <v>101</v>
      </c>
      <c r="BP46" s="215" t="s">
        <v>101</v>
      </c>
      <c r="BQ46" s="216">
        <f>SUM(BQ47:BQ48)</f>
        <v>0</v>
      </c>
      <c r="BR46" s="215" t="s">
        <v>101</v>
      </c>
      <c r="BS46" s="216">
        <f>SUM(BS47:BS48)</f>
        <v>0</v>
      </c>
      <c r="BT46" s="218">
        <f>SUM(BT47:BT48)</f>
        <v>0</v>
      </c>
      <c r="BU46" s="215" t="s">
        <v>101</v>
      </c>
      <c r="BV46" s="215" t="s">
        <v>101</v>
      </c>
    </row>
    <row r="47" spans="1:74" ht="36" customHeight="1" x14ac:dyDescent="0.25">
      <c r="A47" s="151" t="s">
        <v>147</v>
      </c>
      <c r="B47" s="152" t="s">
        <v>148</v>
      </c>
      <c r="C47" s="147" t="s">
        <v>101</v>
      </c>
      <c r="D47" s="215" t="s">
        <v>101</v>
      </c>
      <c r="E47" s="215" t="s">
        <v>101</v>
      </c>
      <c r="F47" s="283">
        <f>AH47+AV47</f>
        <v>0</v>
      </c>
      <c r="G47" s="215" t="s">
        <v>101</v>
      </c>
      <c r="H47" s="283">
        <f>AJ47+AX47</f>
        <v>0</v>
      </c>
      <c r="I47" s="283">
        <f>AK47+AY47</f>
        <v>0</v>
      </c>
      <c r="J47" s="215" t="s">
        <v>101</v>
      </c>
      <c r="K47" s="215" t="s">
        <v>101</v>
      </c>
      <c r="L47" s="215" t="s">
        <v>101</v>
      </c>
      <c r="M47" s="283">
        <f>AO47+BC47</f>
        <v>0</v>
      </c>
      <c r="N47" s="215" t="s">
        <v>101</v>
      </c>
      <c r="O47" s="283">
        <f>AQ47+BE47</f>
        <v>0</v>
      </c>
      <c r="P47" s="283">
        <f>AR47+BF47</f>
        <v>0</v>
      </c>
      <c r="Q47" s="215" t="s">
        <v>101</v>
      </c>
      <c r="R47" s="215" t="s">
        <v>101</v>
      </c>
      <c r="S47" s="215" t="s">
        <v>101</v>
      </c>
      <c r="T47" s="216">
        <v>0</v>
      </c>
      <c r="U47" s="215" t="s">
        <v>101</v>
      </c>
      <c r="V47" s="218">
        <v>0</v>
      </c>
      <c r="W47" s="218">
        <v>0</v>
      </c>
      <c r="X47" s="215" t="s">
        <v>101</v>
      </c>
      <c r="Y47" s="215" t="s">
        <v>101</v>
      </c>
      <c r="Z47" s="215" t="s">
        <v>101</v>
      </c>
      <c r="AA47" s="216">
        <v>0</v>
      </c>
      <c r="AB47" s="215" t="s">
        <v>101</v>
      </c>
      <c r="AC47" s="216">
        <v>0</v>
      </c>
      <c r="AD47" s="218">
        <v>0</v>
      </c>
      <c r="AE47" s="215" t="s">
        <v>101</v>
      </c>
      <c r="AF47" s="215" t="s">
        <v>101</v>
      </c>
      <c r="AG47" s="215" t="s">
        <v>101</v>
      </c>
      <c r="AH47" s="218">
        <v>0</v>
      </c>
      <c r="AI47" s="215" t="s">
        <v>101</v>
      </c>
      <c r="AJ47" s="218">
        <v>0</v>
      </c>
      <c r="AK47" s="218">
        <v>0</v>
      </c>
      <c r="AL47" s="215" t="s">
        <v>101</v>
      </c>
      <c r="AM47" s="215" t="s">
        <v>101</v>
      </c>
      <c r="AN47" s="215" t="s">
        <v>101</v>
      </c>
      <c r="AO47" s="218">
        <v>0</v>
      </c>
      <c r="AP47" s="215" t="s">
        <v>101</v>
      </c>
      <c r="AQ47" s="218">
        <v>0</v>
      </c>
      <c r="AR47" s="218">
        <v>0</v>
      </c>
      <c r="AS47" s="215" t="s">
        <v>101</v>
      </c>
      <c r="AT47" s="215" t="s">
        <v>101</v>
      </c>
      <c r="AU47" s="215" t="s">
        <v>101</v>
      </c>
      <c r="AV47" s="218">
        <v>0</v>
      </c>
      <c r="AW47" s="215" t="s">
        <v>101</v>
      </c>
      <c r="AX47" s="218">
        <v>0</v>
      </c>
      <c r="AY47" s="218">
        <v>0</v>
      </c>
      <c r="AZ47" s="215" t="s">
        <v>101</v>
      </c>
      <c r="BA47" s="215" t="s">
        <v>101</v>
      </c>
      <c r="BB47" s="215" t="s">
        <v>101</v>
      </c>
      <c r="BC47" s="218">
        <v>0</v>
      </c>
      <c r="BD47" s="215" t="s">
        <v>101</v>
      </c>
      <c r="BE47" s="218">
        <v>0</v>
      </c>
      <c r="BF47" s="218">
        <v>0</v>
      </c>
      <c r="BG47" s="215" t="s">
        <v>101</v>
      </c>
      <c r="BH47" s="215" t="s">
        <v>101</v>
      </c>
      <c r="BI47" s="215" t="s">
        <v>101</v>
      </c>
      <c r="BJ47" s="216">
        <v>0</v>
      </c>
      <c r="BK47" s="215" t="s">
        <v>101</v>
      </c>
      <c r="BL47" s="216">
        <v>0</v>
      </c>
      <c r="BM47" s="218">
        <v>0</v>
      </c>
      <c r="BN47" s="215" t="s">
        <v>101</v>
      </c>
      <c r="BO47" s="215" t="s">
        <v>101</v>
      </c>
      <c r="BP47" s="215" t="s">
        <v>101</v>
      </c>
      <c r="BQ47" s="216">
        <v>0</v>
      </c>
      <c r="BR47" s="215" t="s">
        <v>101</v>
      </c>
      <c r="BS47" s="216">
        <v>0</v>
      </c>
      <c r="BT47" s="218">
        <v>0</v>
      </c>
      <c r="BU47" s="215" t="s">
        <v>101</v>
      </c>
      <c r="BV47" s="215" t="s">
        <v>101</v>
      </c>
    </row>
    <row r="48" spans="1:74" ht="33.75" customHeight="1" x14ac:dyDescent="0.25">
      <c r="A48" s="151" t="s">
        <v>149</v>
      </c>
      <c r="B48" s="152" t="s">
        <v>150</v>
      </c>
      <c r="C48" s="147" t="s">
        <v>101</v>
      </c>
      <c r="D48" s="215" t="s">
        <v>101</v>
      </c>
      <c r="E48" s="215" t="s">
        <v>101</v>
      </c>
      <c r="F48" s="283">
        <f>AH48+AV48</f>
        <v>0</v>
      </c>
      <c r="G48" s="215" t="s">
        <v>101</v>
      </c>
      <c r="H48" s="283">
        <f>AJ48+AX48</f>
        <v>0</v>
      </c>
      <c r="I48" s="283">
        <f>AK48+AY48</f>
        <v>0</v>
      </c>
      <c r="J48" s="215" t="s">
        <v>101</v>
      </c>
      <c r="K48" s="215" t="s">
        <v>101</v>
      </c>
      <c r="L48" s="215" t="s">
        <v>101</v>
      </c>
      <c r="M48" s="283">
        <f>AO48+BC48</f>
        <v>0</v>
      </c>
      <c r="N48" s="215" t="s">
        <v>101</v>
      </c>
      <c r="O48" s="283">
        <f>AQ48+BE48</f>
        <v>0</v>
      </c>
      <c r="P48" s="283">
        <f>AR48+BF48</f>
        <v>0</v>
      </c>
      <c r="Q48" s="215" t="s">
        <v>101</v>
      </c>
      <c r="R48" s="215" t="s">
        <v>101</v>
      </c>
      <c r="S48" s="215" t="s">
        <v>101</v>
      </c>
      <c r="T48" s="216">
        <v>0</v>
      </c>
      <c r="U48" s="215" t="s">
        <v>101</v>
      </c>
      <c r="V48" s="218">
        <v>0</v>
      </c>
      <c r="W48" s="218">
        <v>0</v>
      </c>
      <c r="X48" s="215" t="s">
        <v>101</v>
      </c>
      <c r="Y48" s="215" t="s">
        <v>101</v>
      </c>
      <c r="Z48" s="215" t="s">
        <v>101</v>
      </c>
      <c r="AA48" s="216">
        <v>0</v>
      </c>
      <c r="AB48" s="215" t="s">
        <v>101</v>
      </c>
      <c r="AC48" s="216">
        <v>0</v>
      </c>
      <c r="AD48" s="218">
        <v>0</v>
      </c>
      <c r="AE48" s="215" t="s">
        <v>101</v>
      </c>
      <c r="AF48" s="215" t="s">
        <v>101</v>
      </c>
      <c r="AG48" s="215" t="s">
        <v>101</v>
      </c>
      <c r="AH48" s="218">
        <v>0</v>
      </c>
      <c r="AI48" s="215" t="s">
        <v>101</v>
      </c>
      <c r="AJ48" s="218">
        <v>0</v>
      </c>
      <c r="AK48" s="218">
        <v>0</v>
      </c>
      <c r="AL48" s="215" t="s">
        <v>101</v>
      </c>
      <c r="AM48" s="215" t="s">
        <v>101</v>
      </c>
      <c r="AN48" s="215" t="s">
        <v>101</v>
      </c>
      <c r="AO48" s="218">
        <v>0</v>
      </c>
      <c r="AP48" s="215" t="s">
        <v>101</v>
      </c>
      <c r="AQ48" s="218">
        <v>0</v>
      </c>
      <c r="AR48" s="218">
        <v>0</v>
      </c>
      <c r="AS48" s="215" t="s">
        <v>101</v>
      </c>
      <c r="AT48" s="215" t="s">
        <v>101</v>
      </c>
      <c r="AU48" s="215" t="s">
        <v>101</v>
      </c>
      <c r="AV48" s="218">
        <v>0</v>
      </c>
      <c r="AW48" s="215" t="s">
        <v>101</v>
      </c>
      <c r="AX48" s="218">
        <v>0</v>
      </c>
      <c r="AY48" s="218">
        <v>0</v>
      </c>
      <c r="AZ48" s="215" t="s">
        <v>101</v>
      </c>
      <c r="BA48" s="215" t="s">
        <v>101</v>
      </c>
      <c r="BB48" s="215" t="s">
        <v>101</v>
      </c>
      <c r="BC48" s="218">
        <v>0</v>
      </c>
      <c r="BD48" s="215" t="s">
        <v>101</v>
      </c>
      <c r="BE48" s="218">
        <v>0</v>
      </c>
      <c r="BF48" s="218">
        <v>0</v>
      </c>
      <c r="BG48" s="215" t="s">
        <v>101</v>
      </c>
      <c r="BH48" s="215" t="s">
        <v>101</v>
      </c>
      <c r="BI48" s="215" t="s">
        <v>101</v>
      </c>
      <c r="BJ48" s="216">
        <v>0</v>
      </c>
      <c r="BK48" s="215" t="s">
        <v>101</v>
      </c>
      <c r="BL48" s="216">
        <v>0</v>
      </c>
      <c r="BM48" s="218">
        <v>0</v>
      </c>
      <c r="BN48" s="215" t="s">
        <v>101</v>
      </c>
      <c r="BO48" s="215" t="s">
        <v>101</v>
      </c>
      <c r="BP48" s="215" t="s">
        <v>101</v>
      </c>
      <c r="BQ48" s="216">
        <v>0</v>
      </c>
      <c r="BR48" s="215" t="s">
        <v>101</v>
      </c>
      <c r="BS48" s="216">
        <v>0</v>
      </c>
      <c r="BT48" s="218">
        <v>0</v>
      </c>
      <c r="BU48" s="215" t="s">
        <v>101</v>
      </c>
      <c r="BV48" s="215" t="s">
        <v>101</v>
      </c>
    </row>
    <row r="49" spans="1:74" x14ac:dyDescent="0.25">
      <c r="A49" s="151" t="s">
        <v>151</v>
      </c>
      <c r="B49" s="152" t="s">
        <v>152</v>
      </c>
      <c r="C49" s="147" t="s">
        <v>101</v>
      </c>
      <c r="D49" s="215" t="s">
        <v>101</v>
      </c>
      <c r="E49" s="215" t="s">
        <v>101</v>
      </c>
      <c r="F49" s="283">
        <f>F50+F69+F77+F87</f>
        <v>0</v>
      </c>
      <c r="G49" s="215" t="s">
        <v>101</v>
      </c>
      <c r="H49" s="283">
        <f>H50+H69+H77+H87</f>
        <v>0</v>
      </c>
      <c r="I49" s="283">
        <f>I50+I69+I77+I87</f>
        <v>0</v>
      </c>
      <c r="J49" s="215" t="s">
        <v>101</v>
      </c>
      <c r="K49" s="215" t="s">
        <v>101</v>
      </c>
      <c r="L49" s="215" t="s">
        <v>101</v>
      </c>
      <c r="M49" s="283">
        <f>M50+M69+M77+M87</f>
        <v>0</v>
      </c>
      <c r="N49" s="215" t="s">
        <v>101</v>
      </c>
      <c r="O49" s="283">
        <f>O50+O69+O77+O87</f>
        <v>0</v>
      </c>
      <c r="P49" s="283">
        <f>P50+P69+P77+P87</f>
        <v>0</v>
      </c>
      <c r="Q49" s="215" t="s">
        <v>101</v>
      </c>
      <c r="R49" s="215" t="s">
        <v>101</v>
      </c>
      <c r="S49" s="215" t="s">
        <v>101</v>
      </c>
      <c r="T49" s="216">
        <f>T50+T69+T77</f>
        <v>3.6739999999999999</v>
      </c>
      <c r="U49" s="215" t="s">
        <v>101</v>
      </c>
      <c r="V49" s="283">
        <f>V50+V69+V77+V87</f>
        <v>2.7509999999999999</v>
      </c>
      <c r="W49" s="283">
        <f>W50+W69+W77+W87</f>
        <v>0</v>
      </c>
      <c r="X49" s="215" t="s">
        <v>101</v>
      </c>
      <c r="Y49" s="215" t="s">
        <v>101</v>
      </c>
      <c r="Z49" s="215" t="s">
        <v>101</v>
      </c>
      <c r="AA49" s="216">
        <f>AA50+AA69+AA77</f>
        <v>4.2240000000000002</v>
      </c>
      <c r="AB49" s="215" t="s">
        <v>101</v>
      </c>
      <c r="AC49" s="285">
        <f>AC50+AC69+AC77+AC87</f>
        <v>2.7509999999999999</v>
      </c>
      <c r="AD49" s="283">
        <f>AD50+AD69+AD77+AD87</f>
        <v>0</v>
      </c>
      <c r="AE49" s="215" t="s">
        <v>101</v>
      </c>
      <c r="AF49" s="215" t="s">
        <v>101</v>
      </c>
      <c r="AG49" s="215" t="s">
        <v>101</v>
      </c>
      <c r="AH49" s="283">
        <f>AH50+AH69+AH77+AH87</f>
        <v>2.2410000000000001</v>
      </c>
      <c r="AI49" s="215" t="s">
        <v>101</v>
      </c>
      <c r="AJ49" s="283">
        <f>AJ50+AJ69+AJ77+AJ87</f>
        <v>1.276</v>
      </c>
      <c r="AK49" s="283">
        <f>AK50+AK69+AK77+AK87</f>
        <v>0</v>
      </c>
      <c r="AL49" s="215" t="s">
        <v>101</v>
      </c>
      <c r="AM49" s="215" t="s">
        <v>101</v>
      </c>
      <c r="AN49" s="215" t="s">
        <v>101</v>
      </c>
      <c r="AO49" s="283">
        <f>AO50+AO69+AO77+AO87</f>
        <v>2.2410000000000001</v>
      </c>
      <c r="AP49" s="215" t="s">
        <v>101</v>
      </c>
      <c r="AQ49" s="283">
        <f>AQ50+AQ69+AQ77+AQ87</f>
        <v>1.276</v>
      </c>
      <c r="AR49" s="283">
        <f>AR50+AR69+AR77+AR87</f>
        <v>0</v>
      </c>
      <c r="AS49" s="215" t="s">
        <v>101</v>
      </c>
      <c r="AT49" s="215" t="s">
        <v>101</v>
      </c>
      <c r="AU49" s="215" t="s">
        <v>101</v>
      </c>
      <c r="AV49" s="283">
        <f>AV50+AV69+AV77+AV87</f>
        <v>0</v>
      </c>
      <c r="AW49" s="215" t="s">
        <v>101</v>
      </c>
      <c r="AX49" s="283">
        <f>AX50+AX69+AX77+AX87</f>
        <v>0</v>
      </c>
      <c r="AY49" s="283">
        <f>AY50+AY69+AY77+AY87</f>
        <v>0</v>
      </c>
      <c r="AZ49" s="215" t="s">
        <v>101</v>
      </c>
      <c r="BA49" s="215" t="s">
        <v>101</v>
      </c>
      <c r="BB49" s="215" t="s">
        <v>101</v>
      </c>
      <c r="BC49" s="283">
        <f>BC50+BC69+BC77+BC87</f>
        <v>0.55000000000000004</v>
      </c>
      <c r="BD49" s="215" t="s">
        <v>101</v>
      </c>
      <c r="BE49" s="283">
        <f>BE50+BE69+BE77+BE87</f>
        <v>0</v>
      </c>
      <c r="BF49" s="283">
        <f>BF50+BF69+BF77+BF87</f>
        <v>0</v>
      </c>
      <c r="BG49" s="215" t="s">
        <v>101</v>
      </c>
      <c r="BH49" s="215" t="s">
        <v>101</v>
      </c>
      <c r="BI49" s="215" t="s">
        <v>101</v>
      </c>
      <c r="BJ49" s="216">
        <f>BJ50+BJ69+BJ77</f>
        <v>3.6739999999999999</v>
      </c>
      <c r="BK49" s="215" t="s">
        <v>101</v>
      </c>
      <c r="BL49" s="285">
        <f>BL50+BL69+BL77+BL87</f>
        <v>2.7509999999999999</v>
      </c>
      <c r="BM49" s="283">
        <f>BM50+BM69+BM77+BM87</f>
        <v>0</v>
      </c>
      <c r="BN49" s="215" t="s">
        <v>101</v>
      </c>
      <c r="BO49" s="215" t="s">
        <v>101</v>
      </c>
      <c r="BP49" s="215" t="s">
        <v>101</v>
      </c>
      <c r="BQ49" s="216">
        <f>BQ50+BQ69+BQ77</f>
        <v>4.2240000000000002</v>
      </c>
      <c r="BR49" s="215" t="s">
        <v>101</v>
      </c>
      <c r="BS49" s="285">
        <f>BS50+BS69+BS77+BS87</f>
        <v>2.7509999999999999</v>
      </c>
      <c r="BT49" s="283">
        <f>BT50+BT69+BT77+BT87</f>
        <v>0</v>
      </c>
      <c r="BU49" s="215" t="s">
        <v>101</v>
      </c>
      <c r="BV49" s="215" t="s">
        <v>101</v>
      </c>
    </row>
    <row r="50" spans="1:74" ht="33" customHeight="1" x14ac:dyDescent="0.25">
      <c r="A50" s="151" t="s">
        <v>153</v>
      </c>
      <c r="B50" s="152" t="s">
        <v>154</v>
      </c>
      <c r="C50" s="147" t="s">
        <v>101</v>
      </c>
      <c r="D50" s="215" t="s">
        <v>101</v>
      </c>
      <c r="E50" s="215" t="s">
        <v>101</v>
      </c>
      <c r="F50" s="283">
        <f>F51+F68</f>
        <v>0</v>
      </c>
      <c r="G50" s="215" t="s">
        <v>101</v>
      </c>
      <c r="H50" s="283">
        <f>H51+H68</f>
        <v>0</v>
      </c>
      <c r="I50" s="283">
        <f>I51+I68</f>
        <v>0</v>
      </c>
      <c r="J50" s="215" t="s">
        <v>101</v>
      </c>
      <c r="K50" s="215" t="s">
        <v>101</v>
      </c>
      <c r="L50" s="215" t="s">
        <v>101</v>
      </c>
      <c r="M50" s="283">
        <f>M51+M68</f>
        <v>0</v>
      </c>
      <c r="N50" s="215" t="s">
        <v>101</v>
      </c>
      <c r="O50" s="283">
        <f>O51+O68</f>
        <v>0</v>
      </c>
      <c r="P50" s="283">
        <f>P51+P68</f>
        <v>0</v>
      </c>
      <c r="Q50" s="215" t="s">
        <v>101</v>
      </c>
      <c r="R50" s="215" t="s">
        <v>101</v>
      </c>
      <c r="S50" s="215" t="s">
        <v>101</v>
      </c>
      <c r="T50" s="216">
        <f>T51+T68</f>
        <v>0</v>
      </c>
      <c r="U50" s="215" t="s">
        <v>101</v>
      </c>
      <c r="V50" s="283">
        <f>V51+V68</f>
        <v>0</v>
      </c>
      <c r="W50" s="283">
        <f>W51+W68</f>
        <v>0</v>
      </c>
      <c r="X50" s="215" t="s">
        <v>101</v>
      </c>
      <c r="Y50" s="215" t="s">
        <v>101</v>
      </c>
      <c r="Z50" s="215" t="s">
        <v>101</v>
      </c>
      <c r="AA50" s="216">
        <f>AA51+AA68</f>
        <v>0</v>
      </c>
      <c r="AB50" s="215" t="s">
        <v>101</v>
      </c>
      <c r="AC50" s="285">
        <f>AC51+AC68</f>
        <v>0</v>
      </c>
      <c r="AD50" s="218">
        <f>AD51+AD68</f>
        <v>0</v>
      </c>
      <c r="AE50" s="215" t="s">
        <v>101</v>
      </c>
      <c r="AF50" s="215" t="s">
        <v>101</v>
      </c>
      <c r="AG50" s="215" t="s">
        <v>101</v>
      </c>
      <c r="AH50" s="283">
        <f>AH51+AH68</f>
        <v>0</v>
      </c>
      <c r="AI50" s="215" t="s">
        <v>101</v>
      </c>
      <c r="AJ50" s="283">
        <f>AJ51+AJ68</f>
        <v>0</v>
      </c>
      <c r="AK50" s="218">
        <f>AK51+AK68</f>
        <v>0</v>
      </c>
      <c r="AL50" s="215" t="s">
        <v>101</v>
      </c>
      <c r="AM50" s="215" t="s">
        <v>101</v>
      </c>
      <c r="AN50" s="215" t="s">
        <v>101</v>
      </c>
      <c r="AO50" s="283">
        <f>AO51+AO68</f>
        <v>0</v>
      </c>
      <c r="AP50" s="215" t="s">
        <v>101</v>
      </c>
      <c r="AQ50" s="283">
        <f>AQ51+AQ68</f>
        <v>0</v>
      </c>
      <c r="AR50" s="218">
        <f>AR51+AR68</f>
        <v>0</v>
      </c>
      <c r="AS50" s="215" t="s">
        <v>101</v>
      </c>
      <c r="AT50" s="215" t="s">
        <v>101</v>
      </c>
      <c r="AU50" s="215" t="s">
        <v>101</v>
      </c>
      <c r="AV50" s="283">
        <f>AV51+AV68</f>
        <v>0</v>
      </c>
      <c r="AW50" s="215" t="s">
        <v>101</v>
      </c>
      <c r="AX50" s="283">
        <f>AX51+AX68</f>
        <v>0</v>
      </c>
      <c r="AY50" s="283">
        <f>AY51+AY68</f>
        <v>0</v>
      </c>
      <c r="AZ50" s="215" t="s">
        <v>101</v>
      </c>
      <c r="BA50" s="215" t="s">
        <v>101</v>
      </c>
      <c r="BB50" s="215" t="s">
        <v>101</v>
      </c>
      <c r="BC50" s="283">
        <f>BC51+BC68</f>
        <v>0</v>
      </c>
      <c r="BD50" s="215" t="s">
        <v>101</v>
      </c>
      <c r="BE50" s="283">
        <f>BE51+BE68</f>
        <v>0</v>
      </c>
      <c r="BF50" s="218">
        <f>BF51+BF68</f>
        <v>0</v>
      </c>
      <c r="BG50" s="215" t="s">
        <v>101</v>
      </c>
      <c r="BH50" s="215" t="s">
        <v>101</v>
      </c>
      <c r="BI50" s="215" t="s">
        <v>101</v>
      </c>
      <c r="BJ50" s="216">
        <f>BJ51+BJ68</f>
        <v>0</v>
      </c>
      <c r="BK50" s="215" t="s">
        <v>101</v>
      </c>
      <c r="BL50" s="285">
        <f>BL51+BL68</f>
        <v>0</v>
      </c>
      <c r="BM50" s="283">
        <f>BM51+BM68</f>
        <v>0</v>
      </c>
      <c r="BN50" s="215" t="s">
        <v>101</v>
      </c>
      <c r="BO50" s="215" t="s">
        <v>101</v>
      </c>
      <c r="BP50" s="215" t="s">
        <v>101</v>
      </c>
      <c r="BQ50" s="216">
        <f>BQ51+BQ68</f>
        <v>0</v>
      </c>
      <c r="BR50" s="215" t="s">
        <v>101</v>
      </c>
      <c r="BS50" s="285">
        <f>BS51+BS68</f>
        <v>0</v>
      </c>
      <c r="BT50" s="218">
        <f>BT51+BT68</f>
        <v>0</v>
      </c>
      <c r="BU50" s="215" t="s">
        <v>101</v>
      </c>
      <c r="BV50" s="215" t="s">
        <v>101</v>
      </c>
    </row>
    <row r="51" spans="1:74" ht="19.5" customHeight="1" x14ac:dyDescent="0.25">
      <c r="A51" s="151" t="s">
        <v>155</v>
      </c>
      <c r="B51" s="152" t="s">
        <v>156</v>
      </c>
      <c r="C51" s="147" t="s">
        <v>101</v>
      </c>
      <c r="D51" s="215" t="s">
        <v>101</v>
      </c>
      <c r="E51" s="215" t="s">
        <v>101</v>
      </c>
      <c r="F51" s="283">
        <f>SUM(F52:F67)</f>
        <v>0</v>
      </c>
      <c r="G51" s="215" t="s">
        <v>101</v>
      </c>
      <c r="H51" s="283">
        <f>SUM(H52:H67)</f>
        <v>0</v>
      </c>
      <c r="I51" s="283">
        <f>SUM(I52:I67)</f>
        <v>0</v>
      </c>
      <c r="J51" s="215" t="s">
        <v>101</v>
      </c>
      <c r="K51" s="215" t="s">
        <v>101</v>
      </c>
      <c r="L51" s="215" t="s">
        <v>101</v>
      </c>
      <c r="M51" s="283">
        <f>SUM(M52:M67)</f>
        <v>0</v>
      </c>
      <c r="N51" s="215" t="s">
        <v>101</v>
      </c>
      <c r="O51" s="283">
        <f>SUM(O52:O67)</f>
        <v>0</v>
      </c>
      <c r="P51" s="283">
        <f>SUM(P52:P67)</f>
        <v>0</v>
      </c>
      <c r="Q51" s="215" t="s">
        <v>101</v>
      </c>
      <c r="R51" s="215" t="s">
        <v>101</v>
      </c>
      <c r="S51" s="215" t="s">
        <v>101</v>
      </c>
      <c r="T51" s="216">
        <f>SUM(T52:T67)</f>
        <v>0</v>
      </c>
      <c r="U51" s="215" t="s">
        <v>101</v>
      </c>
      <c r="V51" s="218">
        <f>SUM(V52:V67)</f>
        <v>0</v>
      </c>
      <c r="W51" s="218">
        <f>SUM(W52:W67)</f>
        <v>0</v>
      </c>
      <c r="X51" s="215" t="s">
        <v>101</v>
      </c>
      <c r="Y51" s="215" t="s">
        <v>101</v>
      </c>
      <c r="Z51" s="215" t="s">
        <v>101</v>
      </c>
      <c r="AA51" s="216">
        <f>SUM(AA52:AA67)</f>
        <v>0</v>
      </c>
      <c r="AB51" s="215" t="s">
        <v>101</v>
      </c>
      <c r="AC51" s="216">
        <f>SUM(AC52:AC67)</f>
        <v>0</v>
      </c>
      <c r="AD51" s="218">
        <f>SUM(AD52:AD67)</f>
        <v>0</v>
      </c>
      <c r="AE51" s="215" t="s">
        <v>101</v>
      </c>
      <c r="AF51" s="215" t="s">
        <v>101</v>
      </c>
      <c r="AG51" s="215" t="s">
        <v>101</v>
      </c>
      <c r="AH51" s="218">
        <f>SUM(AH52:AH67)</f>
        <v>0</v>
      </c>
      <c r="AI51" s="215" t="s">
        <v>101</v>
      </c>
      <c r="AJ51" s="218">
        <f>SUM(AJ52:AJ67)</f>
        <v>0</v>
      </c>
      <c r="AK51" s="218">
        <f>SUM(AK52:AK67)</f>
        <v>0</v>
      </c>
      <c r="AL51" s="215" t="s">
        <v>101</v>
      </c>
      <c r="AM51" s="215" t="s">
        <v>101</v>
      </c>
      <c r="AN51" s="215" t="s">
        <v>101</v>
      </c>
      <c r="AO51" s="218">
        <f>SUM(AO52:AO67)</f>
        <v>0</v>
      </c>
      <c r="AP51" s="215" t="s">
        <v>101</v>
      </c>
      <c r="AQ51" s="218">
        <f>SUM(AQ52:AQ67)</f>
        <v>0</v>
      </c>
      <c r="AR51" s="218">
        <f>SUM(AR52:AR67)</f>
        <v>0</v>
      </c>
      <c r="AS51" s="215" t="s">
        <v>101</v>
      </c>
      <c r="AT51" s="215" t="s">
        <v>101</v>
      </c>
      <c r="AU51" s="215" t="s">
        <v>101</v>
      </c>
      <c r="AV51" s="283">
        <f>SUM(AV52:AV67)</f>
        <v>0</v>
      </c>
      <c r="AW51" s="215" t="s">
        <v>101</v>
      </c>
      <c r="AX51" s="218">
        <f>SUM(AX52:AX67)</f>
        <v>0</v>
      </c>
      <c r="AY51" s="218">
        <f>SUM(AY52:AY67)</f>
        <v>0</v>
      </c>
      <c r="AZ51" s="215" t="s">
        <v>101</v>
      </c>
      <c r="BA51" s="215" t="s">
        <v>101</v>
      </c>
      <c r="BB51" s="215" t="s">
        <v>101</v>
      </c>
      <c r="BC51" s="218">
        <f>SUM(BC52:BC67)</f>
        <v>0</v>
      </c>
      <c r="BD51" s="215" t="s">
        <v>101</v>
      </c>
      <c r="BE51" s="218">
        <f>SUM(BE52:BE67)</f>
        <v>0</v>
      </c>
      <c r="BF51" s="218">
        <f>SUM(BF52:BF67)</f>
        <v>0</v>
      </c>
      <c r="BG51" s="215" t="s">
        <v>101</v>
      </c>
      <c r="BH51" s="215" t="s">
        <v>101</v>
      </c>
      <c r="BI51" s="215" t="s">
        <v>101</v>
      </c>
      <c r="BJ51" s="216">
        <f>SUM(BJ52:BJ67)</f>
        <v>0</v>
      </c>
      <c r="BK51" s="215" t="s">
        <v>101</v>
      </c>
      <c r="BL51" s="216">
        <f>SUM(BL52:BL67)</f>
        <v>0</v>
      </c>
      <c r="BM51" s="218">
        <f>SUM(BM52:BM67)</f>
        <v>0</v>
      </c>
      <c r="BN51" s="215" t="s">
        <v>101</v>
      </c>
      <c r="BO51" s="215" t="s">
        <v>101</v>
      </c>
      <c r="BP51" s="215" t="s">
        <v>101</v>
      </c>
      <c r="BQ51" s="216">
        <f>SUM(BQ52:BQ67)</f>
        <v>0</v>
      </c>
      <c r="BR51" s="215" t="s">
        <v>101</v>
      </c>
      <c r="BS51" s="216">
        <f>SUM(BS52:BS67)</f>
        <v>0</v>
      </c>
      <c r="BT51" s="218">
        <f>SUM(BT52:BT67)</f>
        <v>0</v>
      </c>
      <c r="BU51" s="215" t="s">
        <v>101</v>
      </c>
      <c r="BV51" s="215" t="s">
        <v>101</v>
      </c>
    </row>
    <row r="52" spans="1:74" ht="48.75" customHeight="1" x14ac:dyDescent="0.25">
      <c r="A52" s="151" t="s">
        <v>155</v>
      </c>
      <c r="B52" s="160" t="s">
        <v>157</v>
      </c>
      <c r="C52" s="147" t="s">
        <v>158</v>
      </c>
      <c r="D52" s="215" t="s">
        <v>101</v>
      </c>
      <c r="E52" s="215" t="s">
        <v>101</v>
      </c>
      <c r="F52" s="283">
        <f t="shared" ref="F52:F68" si="5">AH52+AV52</f>
        <v>0</v>
      </c>
      <c r="G52" s="215" t="s">
        <v>101</v>
      </c>
      <c r="H52" s="283">
        <f t="shared" ref="H52:H68" si="6">AJ52+AX52</f>
        <v>0</v>
      </c>
      <c r="I52" s="283">
        <f t="shared" ref="I52:I68" si="7">AK52+AY52</f>
        <v>0</v>
      </c>
      <c r="J52" s="215" t="s">
        <v>101</v>
      </c>
      <c r="K52" s="215" t="s">
        <v>101</v>
      </c>
      <c r="L52" s="215" t="s">
        <v>101</v>
      </c>
      <c r="M52" s="283">
        <f t="shared" ref="M52:M68" si="8">AO52+BC52</f>
        <v>0</v>
      </c>
      <c r="N52" s="215" t="s">
        <v>101</v>
      </c>
      <c r="O52" s="283">
        <f t="shared" ref="O52:O68" si="9">AQ52+BE52</f>
        <v>0</v>
      </c>
      <c r="P52" s="283">
        <f t="shared" ref="P52:P68" si="10">AR52+BF52</f>
        <v>0</v>
      </c>
      <c r="Q52" s="215" t="s">
        <v>101</v>
      </c>
      <c r="R52" s="215" t="s">
        <v>101</v>
      </c>
      <c r="S52" s="215" t="s">
        <v>101</v>
      </c>
      <c r="T52" s="216">
        <v>0</v>
      </c>
      <c r="U52" s="219" t="s">
        <v>101</v>
      </c>
      <c r="V52" s="276">
        <v>0</v>
      </c>
      <c r="W52" s="276">
        <v>0</v>
      </c>
      <c r="X52" s="219">
        <v>5</v>
      </c>
      <c r="Y52" s="219" t="s">
        <v>101</v>
      </c>
      <c r="Z52" s="219" t="s">
        <v>101</v>
      </c>
      <c r="AA52" s="276">
        <v>0</v>
      </c>
      <c r="AB52" s="276" t="s">
        <v>101</v>
      </c>
      <c r="AC52" s="276">
        <v>0</v>
      </c>
      <c r="AD52" s="276">
        <v>0</v>
      </c>
      <c r="AE52" s="219">
        <v>1</v>
      </c>
      <c r="AF52" s="219" t="s">
        <v>101</v>
      </c>
      <c r="AG52" s="219" t="s">
        <v>101</v>
      </c>
      <c r="AH52" s="276">
        <v>0</v>
      </c>
      <c r="AI52" s="276" t="s">
        <v>101</v>
      </c>
      <c r="AJ52" s="276">
        <v>0</v>
      </c>
      <c r="AK52" s="276">
        <v>0</v>
      </c>
      <c r="AL52" s="219">
        <v>5</v>
      </c>
      <c r="AM52" s="276" t="s">
        <v>101</v>
      </c>
      <c r="AN52" s="276" t="s">
        <v>101</v>
      </c>
      <c r="AO52" s="276">
        <v>0</v>
      </c>
      <c r="AP52" s="276" t="s">
        <v>101</v>
      </c>
      <c r="AQ52" s="276">
        <v>0</v>
      </c>
      <c r="AR52" s="276">
        <v>0</v>
      </c>
      <c r="AS52" s="296">
        <v>0</v>
      </c>
      <c r="AT52" s="276" t="s">
        <v>101</v>
      </c>
      <c r="AU52" s="219" t="s">
        <v>101</v>
      </c>
      <c r="AV52" s="216">
        <v>0</v>
      </c>
      <c r="AW52" s="219" t="s">
        <v>101</v>
      </c>
      <c r="AX52" s="276">
        <v>0</v>
      </c>
      <c r="AY52" s="276">
        <v>0</v>
      </c>
      <c r="AZ52" s="296">
        <v>0</v>
      </c>
      <c r="BA52" s="276" t="s">
        <v>101</v>
      </c>
      <c r="BB52" s="276" t="s">
        <v>101</v>
      </c>
      <c r="BC52" s="276">
        <v>0</v>
      </c>
      <c r="BD52" s="276" t="s">
        <v>101</v>
      </c>
      <c r="BE52" s="276">
        <v>0</v>
      </c>
      <c r="BF52" s="276">
        <v>0</v>
      </c>
      <c r="BG52" s="219">
        <v>1</v>
      </c>
      <c r="BH52" s="276" t="s">
        <v>101</v>
      </c>
      <c r="BI52" s="276" t="s">
        <v>101</v>
      </c>
      <c r="BJ52" s="276">
        <v>0</v>
      </c>
      <c r="BK52" s="276" t="s">
        <v>101</v>
      </c>
      <c r="BL52" s="276">
        <v>0</v>
      </c>
      <c r="BM52" s="276">
        <v>0</v>
      </c>
      <c r="BN52" s="219">
        <v>5</v>
      </c>
      <c r="BO52" s="219" t="s">
        <v>101</v>
      </c>
      <c r="BP52" s="219" t="s">
        <v>101</v>
      </c>
      <c r="BQ52" s="216">
        <v>0</v>
      </c>
      <c r="BR52" s="219" t="s">
        <v>101</v>
      </c>
      <c r="BS52" s="276">
        <v>0</v>
      </c>
      <c r="BT52" s="276">
        <v>0</v>
      </c>
      <c r="BU52" s="219">
        <v>1</v>
      </c>
      <c r="BV52" s="223" t="s">
        <v>350</v>
      </c>
    </row>
    <row r="53" spans="1:74" ht="63" customHeight="1" x14ac:dyDescent="0.25">
      <c r="A53" s="151" t="s">
        <v>155</v>
      </c>
      <c r="B53" s="158" t="s">
        <v>159</v>
      </c>
      <c r="C53" s="147" t="s">
        <v>160</v>
      </c>
      <c r="D53" s="215" t="s">
        <v>101</v>
      </c>
      <c r="E53" s="215" t="s">
        <v>101</v>
      </c>
      <c r="F53" s="283">
        <f t="shared" si="5"/>
        <v>0</v>
      </c>
      <c r="G53" s="215" t="s">
        <v>101</v>
      </c>
      <c r="H53" s="283">
        <f t="shared" si="6"/>
        <v>0</v>
      </c>
      <c r="I53" s="283">
        <f t="shared" si="7"/>
        <v>0</v>
      </c>
      <c r="J53" s="215" t="s">
        <v>101</v>
      </c>
      <c r="K53" s="215" t="s">
        <v>101</v>
      </c>
      <c r="L53" s="215" t="s">
        <v>101</v>
      </c>
      <c r="M53" s="283">
        <f t="shared" si="8"/>
        <v>0</v>
      </c>
      <c r="N53" s="215" t="s">
        <v>101</v>
      </c>
      <c r="O53" s="283">
        <f t="shared" si="9"/>
        <v>0</v>
      </c>
      <c r="P53" s="283">
        <f t="shared" si="10"/>
        <v>0</v>
      </c>
      <c r="Q53" s="215" t="s">
        <v>101</v>
      </c>
      <c r="R53" s="215" t="s">
        <v>101</v>
      </c>
      <c r="S53" s="215" t="s">
        <v>101</v>
      </c>
      <c r="T53" s="216">
        <v>0</v>
      </c>
      <c r="U53" s="219" t="s">
        <v>101</v>
      </c>
      <c r="V53" s="276">
        <v>0</v>
      </c>
      <c r="W53" s="276">
        <v>0</v>
      </c>
      <c r="X53" s="219">
        <v>120</v>
      </c>
      <c r="Y53" s="219" t="s">
        <v>101</v>
      </c>
      <c r="Z53" s="219" t="s">
        <v>101</v>
      </c>
      <c r="AA53" s="276">
        <v>0</v>
      </c>
      <c r="AB53" s="276" t="s">
        <v>101</v>
      </c>
      <c r="AC53" s="276">
        <v>0</v>
      </c>
      <c r="AD53" s="276">
        <v>0</v>
      </c>
      <c r="AE53" s="219">
        <v>120</v>
      </c>
      <c r="AF53" s="219" t="s">
        <v>101</v>
      </c>
      <c r="AG53" s="219" t="s">
        <v>101</v>
      </c>
      <c r="AH53" s="276">
        <v>0</v>
      </c>
      <c r="AI53" s="276" t="s">
        <v>101</v>
      </c>
      <c r="AJ53" s="276">
        <v>0</v>
      </c>
      <c r="AK53" s="276">
        <v>0</v>
      </c>
      <c r="AL53" s="219">
        <v>120</v>
      </c>
      <c r="AM53" s="276" t="s">
        <v>101</v>
      </c>
      <c r="AN53" s="276" t="s">
        <v>101</v>
      </c>
      <c r="AO53" s="276">
        <v>0</v>
      </c>
      <c r="AP53" s="276" t="s">
        <v>101</v>
      </c>
      <c r="AQ53" s="276">
        <v>0</v>
      </c>
      <c r="AR53" s="276">
        <v>0</v>
      </c>
      <c r="AS53" s="296">
        <v>0</v>
      </c>
      <c r="AT53" s="276" t="s">
        <v>101</v>
      </c>
      <c r="AU53" s="219" t="s">
        <v>101</v>
      </c>
      <c r="AV53" s="216">
        <v>0</v>
      </c>
      <c r="AW53" s="219" t="s">
        <v>101</v>
      </c>
      <c r="AX53" s="276">
        <v>0</v>
      </c>
      <c r="AY53" s="276">
        <v>0</v>
      </c>
      <c r="AZ53" s="296">
        <v>0</v>
      </c>
      <c r="BA53" s="276" t="s">
        <v>101</v>
      </c>
      <c r="BB53" s="276" t="s">
        <v>101</v>
      </c>
      <c r="BC53" s="276">
        <v>0</v>
      </c>
      <c r="BD53" s="276" t="s">
        <v>101</v>
      </c>
      <c r="BE53" s="276">
        <v>0</v>
      </c>
      <c r="BF53" s="276">
        <v>0</v>
      </c>
      <c r="BG53" s="219">
        <v>120</v>
      </c>
      <c r="BH53" s="276" t="s">
        <v>101</v>
      </c>
      <c r="BI53" s="276" t="s">
        <v>101</v>
      </c>
      <c r="BJ53" s="276">
        <v>0</v>
      </c>
      <c r="BK53" s="276" t="s">
        <v>101</v>
      </c>
      <c r="BL53" s="276">
        <v>0</v>
      </c>
      <c r="BM53" s="276">
        <v>0</v>
      </c>
      <c r="BN53" s="219">
        <v>120</v>
      </c>
      <c r="BO53" s="219" t="s">
        <v>101</v>
      </c>
      <c r="BP53" s="219" t="s">
        <v>101</v>
      </c>
      <c r="BQ53" s="216">
        <v>0</v>
      </c>
      <c r="BR53" s="219" t="s">
        <v>101</v>
      </c>
      <c r="BS53" s="276">
        <v>0</v>
      </c>
      <c r="BT53" s="276">
        <v>0</v>
      </c>
      <c r="BU53" s="219">
        <v>120</v>
      </c>
      <c r="BV53" s="223" t="s">
        <v>352</v>
      </c>
    </row>
    <row r="54" spans="1:74" ht="42" customHeight="1" x14ac:dyDescent="0.25">
      <c r="A54" s="151" t="s">
        <v>155</v>
      </c>
      <c r="B54" s="160" t="s">
        <v>161</v>
      </c>
      <c r="C54" s="147" t="s">
        <v>162</v>
      </c>
      <c r="D54" s="215" t="s">
        <v>101</v>
      </c>
      <c r="E54" s="215" t="s">
        <v>101</v>
      </c>
      <c r="F54" s="283">
        <f t="shared" si="5"/>
        <v>0</v>
      </c>
      <c r="G54" s="215" t="s">
        <v>101</v>
      </c>
      <c r="H54" s="283">
        <f t="shared" si="6"/>
        <v>0</v>
      </c>
      <c r="I54" s="283">
        <f t="shared" si="7"/>
        <v>0</v>
      </c>
      <c r="J54" s="215" t="s">
        <v>101</v>
      </c>
      <c r="K54" s="215" t="s">
        <v>101</v>
      </c>
      <c r="L54" s="215" t="s">
        <v>101</v>
      </c>
      <c r="M54" s="283">
        <f t="shared" si="8"/>
        <v>0</v>
      </c>
      <c r="N54" s="215" t="s">
        <v>101</v>
      </c>
      <c r="O54" s="283">
        <f t="shared" si="9"/>
        <v>0</v>
      </c>
      <c r="P54" s="283">
        <f t="shared" si="10"/>
        <v>0</v>
      </c>
      <c r="Q54" s="215" t="s">
        <v>101</v>
      </c>
      <c r="R54" s="215" t="s">
        <v>101</v>
      </c>
      <c r="S54" s="215" t="s">
        <v>101</v>
      </c>
      <c r="T54" s="216">
        <v>0</v>
      </c>
      <c r="U54" s="219" t="s">
        <v>101</v>
      </c>
      <c r="V54" s="276">
        <v>0</v>
      </c>
      <c r="W54" s="276">
        <v>0</v>
      </c>
      <c r="X54" s="219">
        <v>2</v>
      </c>
      <c r="Y54" s="219" t="s">
        <v>101</v>
      </c>
      <c r="Z54" s="219" t="s">
        <v>101</v>
      </c>
      <c r="AA54" s="276">
        <v>0</v>
      </c>
      <c r="AB54" s="276" t="s">
        <v>101</v>
      </c>
      <c r="AC54" s="276">
        <v>0</v>
      </c>
      <c r="AD54" s="276">
        <v>0</v>
      </c>
      <c r="AE54" s="219">
        <v>2</v>
      </c>
      <c r="AF54" s="219" t="s">
        <v>101</v>
      </c>
      <c r="AG54" s="219" t="s">
        <v>101</v>
      </c>
      <c r="AH54" s="276">
        <v>0</v>
      </c>
      <c r="AI54" s="276" t="s">
        <v>101</v>
      </c>
      <c r="AJ54" s="276">
        <v>0</v>
      </c>
      <c r="AK54" s="276">
        <v>0</v>
      </c>
      <c r="AL54" s="219">
        <v>2</v>
      </c>
      <c r="AM54" s="276" t="s">
        <v>101</v>
      </c>
      <c r="AN54" s="276" t="s">
        <v>101</v>
      </c>
      <c r="AO54" s="276">
        <v>0</v>
      </c>
      <c r="AP54" s="276" t="s">
        <v>101</v>
      </c>
      <c r="AQ54" s="276">
        <v>0</v>
      </c>
      <c r="AR54" s="276">
        <v>0</v>
      </c>
      <c r="AS54" s="296">
        <v>0</v>
      </c>
      <c r="AT54" s="276" t="s">
        <v>101</v>
      </c>
      <c r="AU54" s="219" t="s">
        <v>101</v>
      </c>
      <c r="AV54" s="216">
        <v>0</v>
      </c>
      <c r="AW54" s="219" t="s">
        <v>101</v>
      </c>
      <c r="AX54" s="276">
        <v>0</v>
      </c>
      <c r="AY54" s="276">
        <v>0</v>
      </c>
      <c r="AZ54" s="296">
        <v>0</v>
      </c>
      <c r="BA54" s="276" t="s">
        <v>101</v>
      </c>
      <c r="BB54" s="276" t="s">
        <v>101</v>
      </c>
      <c r="BC54" s="276">
        <v>0</v>
      </c>
      <c r="BD54" s="276" t="s">
        <v>101</v>
      </c>
      <c r="BE54" s="276">
        <v>0</v>
      </c>
      <c r="BF54" s="276">
        <v>0</v>
      </c>
      <c r="BG54" s="219">
        <v>2</v>
      </c>
      <c r="BH54" s="276" t="s">
        <v>101</v>
      </c>
      <c r="BI54" s="276" t="s">
        <v>101</v>
      </c>
      <c r="BJ54" s="276">
        <v>0</v>
      </c>
      <c r="BK54" s="276" t="s">
        <v>101</v>
      </c>
      <c r="BL54" s="276">
        <v>0</v>
      </c>
      <c r="BM54" s="276">
        <v>0</v>
      </c>
      <c r="BN54" s="219">
        <v>2</v>
      </c>
      <c r="BO54" s="219" t="s">
        <v>101</v>
      </c>
      <c r="BP54" s="219" t="s">
        <v>101</v>
      </c>
      <c r="BQ54" s="216">
        <v>0</v>
      </c>
      <c r="BR54" s="219" t="s">
        <v>101</v>
      </c>
      <c r="BS54" s="276">
        <v>0</v>
      </c>
      <c r="BT54" s="276">
        <v>0</v>
      </c>
      <c r="BU54" s="219">
        <v>2</v>
      </c>
      <c r="BV54" s="223" t="s">
        <v>352</v>
      </c>
    </row>
    <row r="55" spans="1:74" ht="45.75" customHeight="1" x14ac:dyDescent="0.25">
      <c r="A55" s="151" t="s">
        <v>155</v>
      </c>
      <c r="B55" s="162" t="s">
        <v>163</v>
      </c>
      <c r="C55" s="147" t="s">
        <v>164</v>
      </c>
      <c r="D55" s="215" t="s">
        <v>101</v>
      </c>
      <c r="E55" s="215" t="s">
        <v>101</v>
      </c>
      <c r="F55" s="283">
        <f t="shared" si="5"/>
        <v>0</v>
      </c>
      <c r="G55" s="215" t="s">
        <v>101</v>
      </c>
      <c r="H55" s="283">
        <f t="shared" si="6"/>
        <v>0</v>
      </c>
      <c r="I55" s="283">
        <f t="shared" si="7"/>
        <v>0</v>
      </c>
      <c r="J55" s="215" t="s">
        <v>101</v>
      </c>
      <c r="K55" s="215" t="s">
        <v>101</v>
      </c>
      <c r="L55" s="215" t="s">
        <v>101</v>
      </c>
      <c r="M55" s="283">
        <f t="shared" si="8"/>
        <v>0</v>
      </c>
      <c r="N55" s="215" t="s">
        <v>101</v>
      </c>
      <c r="O55" s="283">
        <f t="shared" si="9"/>
        <v>0</v>
      </c>
      <c r="P55" s="283">
        <f t="shared" si="10"/>
        <v>0</v>
      </c>
      <c r="Q55" s="215" t="s">
        <v>101</v>
      </c>
      <c r="R55" s="215" t="s">
        <v>101</v>
      </c>
      <c r="S55" s="215" t="s">
        <v>101</v>
      </c>
      <c r="T55" s="216">
        <v>0</v>
      </c>
      <c r="U55" s="215" t="s">
        <v>101</v>
      </c>
      <c r="V55" s="218">
        <v>0</v>
      </c>
      <c r="W55" s="218">
        <v>0</v>
      </c>
      <c r="X55" s="215" t="s">
        <v>101</v>
      </c>
      <c r="Y55" s="215" t="s">
        <v>101</v>
      </c>
      <c r="Z55" s="215" t="s">
        <v>101</v>
      </c>
      <c r="AA55" s="216">
        <v>0</v>
      </c>
      <c r="AB55" s="215" t="s">
        <v>101</v>
      </c>
      <c r="AC55" s="216">
        <v>0</v>
      </c>
      <c r="AD55" s="218">
        <v>0</v>
      </c>
      <c r="AE55" s="215" t="s">
        <v>101</v>
      </c>
      <c r="AF55" s="215" t="s">
        <v>101</v>
      </c>
      <c r="AG55" s="215" t="s">
        <v>101</v>
      </c>
      <c r="AH55" s="218">
        <v>0</v>
      </c>
      <c r="AI55" s="215" t="s">
        <v>101</v>
      </c>
      <c r="AJ55" s="218">
        <v>0</v>
      </c>
      <c r="AK55" s="218">
        <v>0</v>
      </c>
      <c r="AL55" s="215" t="s">
        <v>101</v>
      </c>
      <c r="AM55" s="215" t="s">
        <v>101</v>
      </c>
      <c r="AN55" s="215" t="s">
        <v>101</v>
      </c>
      <c r="AO55" s="218">
        <v>0</v>
      </c>
      <c r="AP55" s="215" t="s">
        <v>101</v>
      </c>
      <c r="AQ55" s="218">
        <v>0</v>
      </c>
      <c r="AR55" s="218">
        <v>0</v>
      </c>
      <c r="AS55" s="215" t="s">
        <v>101</v>
      </c>
      <c r="AT55" s="215" t="s">
        <v>101</v>
      </c>
      <c r="AU55" s="215" t="s">
        <v>101</v>
      </c>
      <c r="AV55" s="218">
        <v>0</v>
      </c>
      <c r="AW55" s="215" t="s">
        <v>101</v>
      </c>
      <c r="AX55" s="218">
        <v>0</v>
      </c>
      <c r="AY55" s="218">
        <v>0</v>
      </c>
      <c r="AZ55" s="215" t="s">
        <v>101</v>
      </c>
      <c r="BA55" s="215" t="s">
        <v>101</v>
      </c>
      <c r="BB55" s="215" t="s">
        <v>101</v>
      </c>
      <c r="BC55" s="218">
        <v>0</v>
      </c>
      <c r="BD55" s="215" t="s">
        <v>101</v>
      </c>
      <c r="BE55" s="218">
        <v>0</v>
      </c>
      <c r="BF55" s="218">
        <v>0</v>
      </c>
      <c r="BG55" s="215" t="s">
        <v>101</v>
      </c>
      <c r="BH55" s="215" t="s">
        <v>101</v>
      </c>
      <c r="BI55" s="215" t="s">
        <v>101</v>
      </c>
      <c r="BJ55" s="216">
        <v>0</v>
      </c>
      <c r="BK55" s="215" t="s">
        <v>101</v>
      </c>
      <c r="BL55" s="216">
        <v>0</v>
      </c>
      <c r="BM55" s="218">
        <v>0</v>
      </c>
      <c r="BN55" s="215" t="s">
        <v>101</v>
      </c>
      <c r="BO55" s="215" t="s">
        <v>101</v>
      </c>
      <c r="BP55" s="215" t="s">
        <v>101</v>
      </c>
      <c r="BQ55" s="216">
        <v>0</v>
      </c>
      <c r="BR55" s="215" t="s">
        <v>101</v>
      </c>
      <c r="BS55" s="216">
        <v>0</v>
      </c>
      <c r="BT55" s="218">
        <v>0</v>
      </c>
      <c r="BU55" s="215" t="s">
        <v>101</v>
      </c>
      <c r="BV55" s="223" t="s">
        <v>354</v>
      </c>
    </row>
    <row r="56" spans="1:74" ht="50.25" customHeight="1" x14ac:dyDescent="0.25">
      <c r="A56" s="151" t="s">
        <v>155</v>
      </c>
      <c r="B56" s="163" t="s">
        <v>165</v>
      </c>
      <c r="C56" s="147" t="s">
        <v>166</v>
      </c>
      <c r="D56" s="215" t="s">
        <v>101</v>
      </c>
      <c r="E56" s="215" t="s">
        <v>101</v>
      </c>
      <c r="F56" s="283">
        <f t="shared" si="5"/>
        <v>0</v>
      </c>
      <c r="G56" s="215" t="s">
        <v>101</v>
      </c>
      <c r="H56" s="283">
        <f t="shared" si="6"/>
        <v>0</v>
      </c>
      <c r="I56" s="283">
        <f t="shared" si="7"/>
        <v>0</v>
      </c>
      <c r="J56" s="215" t="s">
        <v>101</v>
      </c>
      <c r="K56" s="215" t="s">
        <v>101</v>
      </c>
      <c r="L56" s="215" t="s">
        <v>101</v>
      </c>
      <c r="M56" s="283">
        <f t="shared" si="8"/>
        <v>0</v>
      </c>
      <c r="N56" s="215" t="s">
        <v>101</v>
      </c>
      <c r="O56" s="283">
        <f t="shared" si="9"/>
        <v>0</v>
      </c>
      <c r="P56" s="283">
        <f t="shared" si="10"/>
        <v>0</v>
      </c>
      <c r="Q56" s="215" t="s">
        <v>101</v>
      </c>
      <c r="R56" s="215" t="s">
        <v>101</v>
      </c>
      <c r="S56" s="215" t="s">
        <v>101</v>
      </c>
      <c r="T56" s="216">
        <v>0</v>
      </c>
      <c r="U56" s="215" t="s">
        <v>101</v>
      </c>
      <c r="V56" s="218">
        <v>0</v>
      </c>
      <c r="W56" s="218">
        <v>0</v>
      </c>
      <c r="X56" s="215" t="s">
        <v>101</v>
      </c>
      <c r="Y56" s="215" t="s">
        <v>101</v>
      </c>
      <c r="Z56" s="215" t="s">
        <v>101</v>
      </c>
      <c r="AA56" s="216">
        <v>0</v>
      </c>
      <c r="AB56" s="215" t="s">
        <v>101</v>
      </c>
      <c r="AC56" s="216">
        <v>0</v>
      </c>
      <c r="AD56" s="218">
        <v>0</v>
      </c>
      <c r="AE56" s="215" t="s">
        <v>101</v>
      </c>
      <c r="AF56" s="215" t="s">
        <v>101</v>
      </c>
      <c r="AG56" s="215" t="s">
        <v>101</v>
      </c>
      <c r="AH56" s="218">
        <v>0</v>
      </c>
      <c r="AI56" s="215" t="s">
        <v>101</v>
      </c>
      <c r="AJ56" s="218">
        <v>0</v>
      </c>
      <c r="AK56" s="218">
        <v>0</v>
      </c>
      <c r="AL56" s="215" t="s">
        <v>101</v>
      </c>
      <c r="AM56" s="215" t="s">
        <v>101</v>
      </c>
      <c r="AN56" s="215" t="s">
        <v>101</v>
      </c>
      <c r="AO56" s="218">
        <v>0</v>
      </c>
      <c r="AP56" s="215" t="s">
        <v>101</v>
      </c>
      <c r="AQ56" s="218">
        <v>0</v>
      </c>
      <c r="AR56" s="218">
        <v>0</v>
      </c>
      <c r="AS56" s="215" t="s">
        <v>101</v>
      </c>
      <c r="AT56" s="215" t="s">
        <v>101</v>
      </c>
      <c r="AU56" s="215" t="s">
        <v>101</v>
      </c>
      <c r="AV56" s="218">
        <v>0</v>
      </c>
      <c r="AW56" s="215" t="s">
        <v>101</v>
      </c>
      <c r="AX56" s="218">
        <v>0</v>
      </c>
      <c r="AY56" s="218">
        <v>0</v>
      </c>
      <c r="AZ56" s="215" t="s">
        <v>101</v>
      </c>
      <c r="BA56" s="215" t="s">
        <v>101</v>
      </c>
      <c r="BB56" s="215" t="s">
        <v>101</v>
      </c>
      <c r="BC56" s="218">
        <v>0</v>
      </c>
      <c r="BD56" s="215" t="s">
        <v>101</v>
      </c>
      <c r="BE56" s="218">
        <v>0</v>
      </c>
      <c r="BF56" s="218">
        <v>0</v>
      </c>
      <c r="BG56" s="215" t="s">
        <v>101</v>
      </c>
      <c r="BH56" s="215" t="s">
        <v>101</v>
      </c>
      <c r="BI56" s="215" t="s">
        <v>101</v>
      </c>
      <c r="BJ56" s="216">
        <v>0</v>
      </c>
      <c r="BK56" s="215" t="s">
        <v>101</v>
      </c>
      <c r="BL56" s="216">
        <v>0</v>
      </c>
      <c r="BM56" s="218">
        <v>0</v>
      </c>
      <c r="BN56" s="215" t="s">
        <v>101</v>
      </c>
      <c r="BO56" s="215" t="s">
        <v>101</v>
      </c>
      <c r="BP56" s="215" t="s">
        <v>101</v>
      </c>
      <c r="BQ56" s="216">
        <v>0</v>
      </c>
      <c r="BR56" s="215" t="s">
        <v>101</v>
      </c>
      <c r="BS56" s="216">
        <v>0</v>
      </c>
      <c r="BT56" s="218">
        <v>0</v>
      </c>
      <c r="BU56" s="215" t="s">
        <v>101</v>
      </c>
      <c r="BV56" s="223" t="s">
        <v>354</v>
      </c>
    </row>
    <row r="57" spans="1:74" ht="18.75" customHeight="1" x14ac:dyDescent="0.25">
      <c r="A57" s="151" t="s">
        <v>155</v>
      </c>
      <c r="B57" s="163" t="s">
        <v>167</v>
      </c>
      <c r="C57" s="147" t="s">
        <v>168</v>
      </c>
      <c r="D57" s="215" t="s">
        <v>101</v>
      </c>
      <c r="E57" s="215" t="s">
        <v>101</v>
      </c>
      <c r="F57" s="283">
        <f t="shared" si="5"/>
        <v>0</v>
      </c>
      <c r="G57" s="215" t="s">
        <v>101</v>
      </c>
      <c r="H57" s="283">
        <f t="shared" si="6"/>
        <v>0</v>
      </c>
      <c r="I57" s="283">
        <f t="shared" si="7"/>
        <v>0</v>
      </c>
      <c r="J57" s="215" t="s">
        <v>101</v>
      </c>
      <c r="K57" s="215" t="s">
        <v>101</v>
      </c>
      <c r="L57" s="215" t="s">
        <v>101</v>
      </c>
      <c r="M57" s="283">
        <f t="shared" si="8"/>
        <v>0</v>
      </c>
      <c r="N57" s="215" t="s">
        <v>101</v>
      </c>
      <c r="O57" s="283">
        <f t="shared" si="9"/>
        <v>0</v>
      </c>
      <c r="P57" s="283">
        <f t="shared" si="10"/>
        <v>0</v>
      </c>
      <c r="Q57" s="215" t="s">
        <v>101</v>
      </c>
      <c r="R57" s="215" t="s">
        <v>101</v>
      </c>
      <c r="S57" s="215" t="s">
        <v>101</v>
      </c>
      <c r="T57" s="216">
        <v>0</v>
      </c>
      <c r="U57" s="215" t="s">
        <v>101</v>
      </c>
      <c r="V57" s="218">
        <v>0</v>
      </c>
      <c r="W57" s="218">
        <v>0</v>
      </c>
      <c r="X57" s="215" t="s">
        <v>101</v>
      </c>
      <c r="Y57" s="215" t="s">
        <v>101</v>
      </c>
      <c r="Z57" s="215" t="s">
        <v>101</v>
      </c>
      <c r="AA57" s="216">
        <v>0</v>
      </c>
      <c r="AB57" s="215" t="s">
        <v>101</v>
      </c>
      <c r="AC57" s="216">
        <v>0</v>
      </c>
      <c r="AD57" s="218">
        <v>0</v>
      </c>
      <c r="AE57" s="215" t="s">
        <v>101</v>
      </c>
      <c r="AF57" s="215" t="s">
        <v>101</v>
      </c>
      <c r="AG57" s="215" t="s">
        <v>101</v>
      </c>
      <c r="AH57" s="218">
        <v>0</v>
      </c>
      <c r="AI57" s="215" t="s">
        <v>101</v>
      </c>
      <c r="AJ57" s="218">
        <v>0</v>
      </c>
      <c r="AK57" s="218">
        <v>0</v>
      </c>
      <c r="AL57" s="215" t="s">
        <v>101</v>
      </c>
      <c r="AM57" s="215" t="s">
        <v>101</v>
      </c>
      <c r="AN57" s="215" t="s">
        <v>101</v>
      </c>
      <c r="AO57" s="218">
        <v>0</v>
      </c>
      <c r="AP57" s="215" t="s">
        <v>101</v>
      </c>
      <c r="AQ57" s="218">
        <v>0</v>
      </c>
      <c r="AR57" s="218">
        <v>0</v>
      </c>
      <c r="AS57" s="215" t="s">
        <v>101</v>
      </c>
      <c r="AT57" s="215" t="s">
        <v>101</v>
      </c>
      <c r="AU57" s="215" t="s">
        <v>101</v>
      </c>
      <c r="AV57" s="218">
        <v>0</v>
      </c>
      <c r="AW57" s="215" t="s">
        <v>101</v>
      </c>
      <c r="AX57" s="218">
        <v>0</v>
      </c>
      <c r="AY57" s="218">
        <v>0</v>
      </c>
      <c r="AZ57" s="215" t="s">
        <v>101</v>
      </c>
      <c r="BA57" s="215" t="s">
        <v>101</v>
      </c>
      <c r="BB57" s="215" t="s">
        <v>101</v>
      </c>
      <c r="BC57" s="218">
        <v>0</v>
      </c>
      <c r="BD57" s="215" t="s">
        <v>101</v>
      </c>
      <c r="BE57" s="218">
        <v>0</v>
      </c>
      <c r="BF57" s="218">
        <v>0</v>
      </c>
      <c r="BG57" s="215" t="s">
        <v>101</v>
      </c>
      <c r="BH57" s="215" t="s">
        <v>101</v>
      </c>
      <c r="BI57" s="215" t="s">
        <v>101</v>
      </c>
      <c r="BJ57" s="216">
        <v>0</v>
      </c>
      <c r="BK57" s="215" t="s">
        <v>101</v>
      </c>
      <c r="BL57" s="216">
        <v>0</v>
      </c>
      <c r="BM57" s="218">
        <v>0</v>
      </c>
      <c r="BN57" s="215" t="s">
        <v>101</v>
      </c>
      <c r="BO57" s="215" t="s">
        <v>101</v>
      </c>
      <c r="BP57" s="215" t="s">
        <v>101</v>
      </c>
      <c r="BQ57" s="216">
        <v>0</v>
      </c>
      <c r="BR57" s="215" t="s">
        <v>101</v>
      </c>
      <c r="BS57" s="216">
        <v>0</v>
      </c>
      <c r="BT57" s="218">
        <v>0</v>
      </c>
      <c r="BU57" s="215" t="s">
        <v>101</v>
      </c>
      <c r="BV57" s="215" t="s">
        <v>101</v>
      </c>
    </row>
    <row r="58" spans="1:74" ht="42" customHeight="1" x14ac:dyDescent="0.25">
      <c r="A58" s="151" t="s">
        <v>155</v>
      </c>
      <c r="B58" s="164" t="s">
        <v>169</v>
      </c>
      <c r="C58" s="147" t="s">
        <v>170</v>
      </c>
      <c r="D58" s="215" t="s">
        <v>101</v>
      </c>
      <c r="E58" s="215" t="s">
        <v>101</v>
      </c>
      <c r="F58" s="283">
        <f t="shared" si="5"/>
        <v>0</v>
      </c>
      <c r="G58" s="215" t="s">
        <v>101</v>
      </c>
      <c r="H58" s="283">
        <f t="shared" si="6"/>
        <v>0</v>
      </c>
      <c r="I58" s="283">
        <f t="shared" si="7"/>
        <v>0</v>
      </c>
      <c r="J58" s="215" t="s">
        <v>101</v>
      </c>
      <c r="K58" s="215" t="s">
        <v>101</v>
      </c>
      <c r="L58" s="215" t="s">
        <v>101</v>
      </c>
      <c r="M58" s="283">
        <f t="shared" si="8"/>
        <v>0</v>
      </c>
      <c r="N58" s="215" t="s">
        <v>101</v>
      </c>
      <c r="O58" s="283">
        <f t="shared" si="9"/>
        <v>0</v>
      </c>
      <c r="P58" s="283">
        <f t="shared" si="10"/>
        <v>0</v>
      </c>
      <c r="Q58" s="215" t="s">
        <v>101</v>
      </c>
      <c r="R58" s="215" t="s">
        <v>101</v>
      </c>
      <c r="S58" s="215" t="s">
        <v>101</v>
      </c>
      <c r="T58" s="216">
        <v>0</v>
      </c>
      <c r="U58" s="215" t="s">
        <v>101</v>
      </c>
      <c r="V58" s="218">
        <v>0</v>
      </c>
      <c r="W58" s="218">
        <v>0</v>
      </c>
      <c r="X58" s="215" t="s">
        <v>101</v>
      </c>
      <c r="Y58" s="215" t="s">
        <v>101</v>
      </c>
      <c r="Z58" s="215" t="s">
        <v>101</v>
      </c>
      <c r="AA58" s="216">
        <v>0</v>
      </c>
      <c r="AB58" s="215" t="s">
        <v>101</v>
      </c>
      <c r="AC58" s="216">
        <v>0</v>
      </c>
      <c r="AD58" s="218">
        <v>0</v>
      </c>
      <c r="AE58" s="215" t="s">
        <v>101</v>
      </c>
      <c r="AF58" s="215" t="s">
        <v>101</v>
      </c>
      <c r="AG58" s="215" t="s">
        <v>101</v>
      </c>
      <c r="AH58" s="218">
        <v>0</v>
      </c>
      <c r="AI58" s="215" t="s">
        <v>101</v>
      </c>
      <c r="AJ58" s="218">
        <v>0</v>
      </c>
      <c r="AK58" s="218">
        <v>0</v>
      </c>
      <c r="AL58" s="215" t="s">
        <v>101</v>
      </c>
      <c r="AM58" s="215" t="s">
        <v>101</v>
      </c>
      <c r="AN58" s="215" t="s">
        <v>101</v>
      </c>
      <c r="AO58" s="218">
        <v>0</v>
      </c>
      <c r="AP58" s="215" t="s">
        <v>101</v>
      </c>
      <c r="AQ58" s="218">
        <v>0</v>
      </c>
      <c r="AR58" s="218">
        <v>0</v>
      </c>
      <c r="AS58" s="215" t="s">
        <v>101</v>
      </c>
      <c r="AT58" s="215" t="s">
        <v>101</v>
      </c>
      <c r="AU58" s="215" t="s">
        <v>101</v>
      </c>
      <c r="AV58" s="218">
        <v>0</v>
      </c>
      <c r="AW58" s="215" t="s">
        <v>101</v>
      </c>
      <c r="AX58" s="218">
        <v>0</v>
      </c>
      <c r="AY58" s="218">
        <v>0</v>
      </c>
      <c r="AZ58" s="215" t="s">
        <v>101</v>
      </c>
      <c r="BA58" s="215" t="s">
        <v>101</v>
      </c>
      <c r="BB58" s="215" t="s">
        <v>101</v>
      </c>
      <c r="BC58" s="218">
        <v>0</v>
      </c>
      <c r="BD58" s="215" t="s">
        <v>101</v>
      </c>
      <c r="BE58" s="218">
        <v>0</v>
      </c>
      <c r="BF58" s="218">
        <v>0</v>
      </c>
      <c r="BG58" s="215" t="s">
        <v>101</v>
      </c>
      <c r="BH58" s="215" t="s">
        <v>101</v>
      </c>
      <c r="BI58" s="215" t="s">
        <v>101</v>
      </c>
      <c r="BJ58" s="216">
        <v>0</v>
      </c>
      <c r="BK58" s="215" t="s">
        <v>101</v>
      </c>
      <c r="BL58" s="216">
        <v>0</v>
      </c>
      <c r="BM58" s="218">
        <v>0</v>
      </c>
      <c r="BN58" s="215" t="s">
        <v>101</v>
      </c>
      <c r="BO58" s="215" t="s">
        <v>101</v>
      </c>
      <c r="BP58" s="215" t="s">
        <v>101</v>
      </c>
      <c r="BQ58" s="216">
        <v>0</v>
      </c>
      <c r="BR58" s="215" t="s">
        <v>101</v>
      </c>
      <c r="BS58" s="216">
        <v>0</v>
      </c>
      <c r="BT58" s="218">
        <v>0</v>
      </c>
      <c r="BU58" s="215" t="s">
        <v>101</v>
      </c>
      <c r="BV58" s="223" t="s">
        <v>354</v>
      </c>
    </row>
    <row r="59" spans="1:74" ht="56.25" customHeight="1" x14ac:dyDescent="0.25">
      <c r="A59" s="151" t="s">
        <v>155</v>
      </c>
      <c r="B59" s="164" t="s">
        <v>171</v>
      </c>
      <c r="C59" s="147" t="s">
        <v>172</v>
      </c>
      <c r="D59" s="215" t="s">
        <v>101</v>
      </c>
      <c r="E59" s="215" t="s">
        <v>101</v>
      </c>
      <c r="F59" s="283">
        <f t="shared" si="5"/>
        <v>0</v>
      </c>
      <c r="G59" s="215" t="s">
        <v>101</v>
      </c>
      <c r="H59" s="283">
        <f t="shared" si="6"/>
        <v>0</v>
      </c>
      <c r="I59" s="283">
        <f t="shared" si="7"/>
        <v>0</v>
      </c>
      <c r="J59" s="215" t="s">
        <v>101</v>
      </c>
      <c r="K59" s="215" t="s">
        <v>101</v>
      </c>
      <c r="L59" s="215" t="s">
        <v>101</v>
      </c>
      <c r="M59" s="283">
        <f t="shared" si="8"/>
        <v>0</v>
      </c>
      <c r="N59" s="215" t="s">
        <v>101</v>
      </c>
      <c r="O59" s="283">
        <f t="shared" si="9"/>
        <v>0</v>
      </c>
      <c r="P59" s="283">
        <f t="shared" si="10"/>
        <v>0</v>
      </c>
      <c r="Q59" s="215" t="s">
        <v>101</v>
      </c>
      <c r="R59" s="215" t="s">
        <v>101</v>
      </c>
      <c r="S59" s="215" t="s">
        <v>101</v>
      </c>
      <c r="T59" s="216">
        <v>0</v>
      </c>
      <c r="U59" s="215" t="s">
        <v>101</v>
      </c>
      <c r="V59" s="218">
        <v>0</v>
      </c>
      <c r="W59" s="218">
        <v>0</v>
      </c>
      <c r="X59" s="215" t="s">
        <v>101</v>
      </c>
      <c r="Y59" s="215" t="s">
        <v>101</v>
      </c>
      <c r="Z59" s="215" t="s">
        <v>101</v>
      </c>
      <c r="AA59" s="216">
        <v>0</v>
      </c>
      <c r="AB59" s="215" t="s">
        <v>101</v>
      </c>
      <c r="AC59" s="216">
        <v>0</v>
      </c>
      <c r="AD59" s="218">
        <v>0</v>
      </c>
      <c r="AE59" s="215" t="s">
        <v>101</v>
      </c>
      <c r="AF59" s="215" t="s">
        <v>101</v>
      </c>
      <c r="AG59" s="215" t="s">
        <v>101</v>
      </c>
      <c r="AH59" s="218">
        <v>0</v>
      </c>
      <c r="AI59" s="215" t="s">
        <v>101</v>
      </c>
      <c r="AJ59" s="218">
        <v>0</v>
      </c>
      <c r="AK59" s="218">
        <v>0</v>
      </c>
      <c r="AL59" s="215" t="s">
        <v>101</v>
      </c>
      <c r="AM59" s="215" t="s">
        <v>101</v>
      </c>
      <c r="AN59" s="215" t="s">
        <v>101</v>
      </c>
      <c r="AO59" s="218">
        <v>0</v>
      </c>
      <c r="AP59" s="215" t="s">
        <v>101</v>
      </c>
      <c r="AQ59" s="218">
        <v>0</v>
      </c>
      <c r="AR59" s="218">
        <v>0</v>
      </c>
      <c r="AS59" s="215" t="s">
        <v>101</v>
      </c>
      <c r="AT59" s="215" t="s">
        <v>101</v>
      </c>
      <c r="AU59" s="215" t="s">
        <v>101</v>
      </c>
      <c r="AV59" s="218">
        <v>0</v>
      </c>
      <c r="AW59" s="215" t="s">
        <v>101</v>
      </c>
      <c r="AX59" s="218">
        <v>0</v>
      </c>
      <c r="AY59" s="218">
        <v>0</v>
      </c>
      <c r="AZ59" s="215" t="s">
        <v>101</v>
      </c>
      <c r="BA59" s="215" t="s">
        <v>101</v>
      </c>
      <c r="BB59" s="215" t="s">
        <v>101</v>
      </c>
      <c r="BC59" s="218">
        <v>0</v>
      </c>
      <c r="BD59" s="215" t="s">
        <v>101</v>
      </c>
      <c r="BE59" s="218">
        <v>0</v>
      </c>
      <c r="BF59" s="218">
        <v>0</v>
      </c>
      <c r="BG59" s="215" t="s">
        <v>101</v>
      </c>
      <c r="BH59" s="215" t="s">
        <v>101</v>
      </c>
      <c r="BI59" s="215" t="s">
        <v>101</v>
      </c>
      <c r="BJ59" s="216">
        <v>0</v>
      </c>
      <c r="BK59" s="215" t="s">
        <v>101</v>
      </c>
      <c r="BL59" s="216">
        <v>0</v>
      </c>
      <c r="BM59" s="218">
        <v>0</v>
      </c>
      <c r="BN59" s="215" t="s">
        <v>101</v>
      </c>
      <c r="BO59" s="215" t="s">
        <v>101</v>
      </c>
      <c r="BP59" s="215" t="s">
        <v>101</v>
      </c>
      <c r="BQ59" s="216">
        <v>0</v>
      </c>
      <c r="BR59" s="215" t="s">
        <v>101</v>
      </c>
      <c r="BS59" s="216">
        <v>0</v>
      </c>
      <c r="BT59" s="218">
        <v>0</v>
      </c>
      <c r="BU59" s="215" t="s">
        <v>101</v>
      </c>
      <c r="BV59" s="223" t="s">
        <v>354</v>
      </c>
    </row>
    <row r="60" spans="1:74" ht="18.75" customHeight="1" x14ac:dyDescent="0.25">
      <c r="A60" s="151" t="s">
        <v>155</v>
      </c>
      <c r="B60" s="165" t="s">
        <v>173</v>
      </c>
      <c r="C60" s="147" t="s">
        <v>174</v>
      </c>
      <c r="D60" s="215" t="s">
        <v>101</v>
      </c>
      <c r="E60" s="215" t="s">
        <v>101</v>
      </c>
      <c r="F60" s="283">
        <f t="shared" si="5"/>
        <v>0</v>
      </c>
      <c r="G60" s="215" t="s">
        <v>101</v>
      </c>
      <c r="H60" s="283">
        <f t="shared" si="6"/>
        <v>0</v>
      </c>
      <c r="I60" s="283">
        <f t="shared" si="7"/>
        <v>0</v>
      </c>
      <c r="J60" s="215" t="s">
        <v>101</v>
      </c>
      <c r="K60" s="215" t="s">
        <v>101</v>
      </c>
      <c r="L60" s="215" t="s">
        <v>101</v>
      </c>
      <c r="M60" s="283">
        <f t="shared" si="8"/>
        <v>0</v>
      </c>
      <c r="N60" s="215" t="s">
        <v>101</v>
      </c>
      <c r="O60" s="283">
        <f t="shared" si="9"/>
        <v>0</v>
      </c>
      <c r="P60" s="283">
        <f t="shared" si="10"/>
        <v>0</v>
      </c>
      <c r="Q60" s="215" t="s">
        <v>101</v>
      </c>
      <c r="R60" s="215">
        <v>0.25</v>
      </c>
      <c r="S60" s="215" t="s">
        <v>101</v>
      </c>
      <c r="T60" s="216">
        <v>0</v>
      </c>
      <c r="U60" s="219" t="s">
        <v>101</v>
      </c>
      <c r="V60" s="276">
        <v>0</v>
      </c>
      <c r="W60" s="276">
        <v>0</v>
      </c>
      <c r="X60" s="219" t="s">
        <v>101</v>
      </c>
      <c r="Y60" s="219">
        <v>0.25</v>
      </c>
      <c r="Z60" s="219" t="s">
        <v>101</v>
      </c>
      <c r="AA60" s="276">
        <v>0</v>
      </c>
      <c r="AB60" s="276" t="s">
        <v>101</v>
      </c>
      <c r="AC60" s="276">
        <v>0</v>
      </c>
      <c r="AD60" s="276">
        <v>0</v>
      </c>
      <c r="AE60" s="219" t="s">
        <v>101</v>
      </c>
      <c r="AF60" s="219">
        <v>0</v>
      </c>
      <c r="AG60" s="219" t="s">
        <v>101</v>
      </c>
      <c r="AH60" s="276">
        <v>0</v>
      </c>
      <c r="AI60" s="276" t="s">
        <v>101</v>
      </c>
      <c r="AJ60" s="276">
        <v>0</v>
      </c>
      <c r="AK60" s="276">
        <v>0</v>
      </c>
      <c r="AL60" s="276" t="s">
        <v>101</v>
      </c>
      <c r="AM60" s="276">
        <v>0</v>
      </c>
      <c r="AN60" s="276" t="s">
        <v>101</v>
      </c>
      <c r="AO60" s="276">
        <v>0</v>
      </c>
      <c r="AP60" s="276" t="s">
        <v>101</v>
      </c>
      <c r="AQ60" s="276">
        <v>0</v>
      </c>
      <c r="AR60" s="276">
        <v>0</v>
      </c>
      <c r="AS60" s="276" t="s">
        <v>101</v>
      </c>
      <c r="AT60" s="276">
        <v>0.25</v>
      </c>
      <c r="AU60" s="219" t="s">
        <v>101</v>
      </c>
      <c r="AV60" s="216">
        <v>0</v>
      </c>
      <c r="AW60" s="219" t="s">
        <v>101</v>
      </c>
      <c r="AX60" s="276">
        <v>0</v>
      </c>
      <c r="AY60" s="276">
        <v>0</v>
      </c>
      <c r="AZ60" s="276" t="s">
        <v>101</v>
      </c>
      <c r="BA60" s="276">
        <v>0.25</v>
      </c>
      <c r="BB60" s="276" t="s">
        <v>101</v>
      </c>
      <c r="BC60" s="276">
        <v>0</v>
      </c>
      <c r="BD60" s="276" t="s">
        <v>101</v>
      </c>
      <c r="BE60" s="276">
        <v>0</v>
      </c>
      <c r="BF60" s="276">
        <v>0</v>
      </c>
      <c r="BG60" s="276" t="s">
        <v>101</v>
      </c>
      <c r="BH60" s="276">
        <v>0.25</v>
      </c>
      <c r="BI60" s="276" t="s">
        <v>101</v>
      </c>
      <c r="BJ60" s="276">
        <v>0</v>
      </c>
      <c r="BK60" s="276" t="s">
        <v>101</v>
      </c>
      <c r="BL60" s="276">
        <v>0</v>
      </c>
      <c r="BM60" s="276">
        <v>0</v>
      </c>
      <c r="BN60" s="219" t="s">
        <v>101</v>
      </c>
      <c r="BO60" s="219">
        <v>0.25</v>
      </c>
      <c r="BP60" s="219" t="s">
        <v>101</v>
      </c>
      <c r="BQ60" s="216">
        <v>0</v>
      </c>
      <c r="BR60" s="219" t="s">
        <v>101</v>
      </c>
      <c r="BS60" s="276">
        <v>0</v>
      </c>
      <c r="BT60" s="276">
        <v>0</v>
      </c>
      <c r="BU60" s="219" t="s">
        <v>101</v>
      </c>
      <c r="BV60" s="223" t="s">
        <v>355</v>
      </c>
    </row>
    <row r="61" spans="1:74" ht="20.25" customHeight="1" x14ac:dyDescent="0.25">
      <c r="A61" s="151" t="s">
        <v>155</v>
      </c>
      <c r="B61" s="164" t="s">
        <v>175</v>
      </c>
      <c r="C61" s="147" t="s">
        <v>176</v>
      </c>
      <c r="D61" s="215" t="s">
        <v>101</v>
      </c>
      <c r="E61" s="215" t="s">
        <v>101</v>
      </c>
      <c r="F61" s="283">
        <f t="shared" si="5"/>
        <v>0</v>
      </c>
      <c r="G61" s="215" t="s">
        <v>101</v>
      </c>
      <c r="H61" s="283">
        <f t="shared" si="6"/>
        <v>0</v>
      </c>
      <c r="I61" s="283">
        <f t="shared" si="7"/>
        <v>0</v>
      </c>
      <c r="J61" s="215" t="s">
        <v>101</v>
      </c>
      <c r="K61" s="215" t="s">
        <v>101</v>
      </c>
      <c r="L61" s="215" t="s">
        <v>101</v>
      </c>
      <c r="M61" s="283">
        <f t="shared" si="8"/>
        <v>0</v>
      </c>
      <c r="N61" s="215" t="s">
        <v>101</v>
      </c>
      <c r="O61" s="283">
        <f t="shared" si="9"/>
        <v>0</v>
      </c>
      <c r="P61" s="283">
        <f t="shared" si="10"/>
        <v>0</v>
      </c>
      <c r="Q61" s="215" t="s">
        <v>101</v>
      </c>
      <c r="R61" s="215" t="s">
        <v>101</v>
      </c>
      <c r="S61" s="215" t="s">
        <v>101</v>
      </c>
      <c r="T61" s="216">
        <v>0</v>
      </c>
      <c r="U61" s="215" t="s">
        <v>101</v>
      </c>
      <c r="V61" s="218">
        <v>0</v>
      </c>
      <c r="W61" s="218">
        <v>0</v>
      </c>
      <c r="X61" s="215" t="s">
        <v>101</v>
      </c>
      <c r="Y61" s="215" t="s">
        <v>101</v>
      </c>
      <c r="Z61" s="215" t="s">
        <v>101</v>
      </c>
      <c r="AA61" s="216">
        <v>0</v>
      </c>
      <c r="AB61" s="215" t="s">
        <v>101</v>
      </c>
      <c r="AC61" s="216">
        <v>0</v>
      </c>
      <c r="AD61" s="218">
        <v>0</v>
      </c>
      <c r="AE61" s="215" t="s">
        <v>101</v>
      </c>
      <c r="AF61" s="215" t="s">
        <v>101</v>
      </c>
      <c r="AG61" s="215" t="s">
        <v>101</v>
      </c>
      <c r="AH61" s="218">
        <v>0</v>
      </c>
      <c r="AI61" s="215" t="s">
        <v>101</v>
      </c>
      <c r="AJ61" s="218">
        <v>0</v>
      </c>
      <c r="AK61" s="218">
        <v>0</v>
      </c>
      <c r="AL61" s="215" t="s">
        <v>101</v>
      </c>
      <c r="AM61" s="215" t="s">
        <v>101</v>
      </c>
      <c r="AN61" s="215" t="s">
        <v>101</v>
      </c>
      <c r="AO61" s="218">
        <v>0</v>
      </c>
      <c r="AP61" s="215" t="s">
        <v>101</v>
      </c>
      <c r="AQ61" s="218">
        <v>0</v>
      </c>
      <c r="AR61" s="218">
        <v>0</v>
      </c>
      <c r="AS61" s="215" t="s">
        <v>101</v>
      </c>
      <c r="AT61" s="215" t="s">
        <v>101</v>
      </c>
      <c r="AU61" s="215" t="s">
        <v>101</v>
      </c>
      <c r="AV61" s="218">
        <v>0</v>
      </c>
      <c r="AW61" s="215" t="s">
        <v>101</v>
      </c>
      <c r="AX61" s="218">
        <v>0</v>
      </c>
      <c r="AY61" s="218">
        <v>0</v>
      </c>
      <c r="AZ61" s="215" t="s">
        <v>101</v>
      </c>
      <c r="BA61" s="215" t="s">
        <v>101</v>
      </c>
      <c r="BB61" s="215" t="s">
        <v>101</v>
      </c>
      <c r="BC61" s="218">
        <v>0</v>
      </c>
      <c r="BD61" s="215" t="s">
        <v>101</v>
      </c>
      <c r="BE61" s="218">
        <v>0</v>
      </c>
      <c r="BF61" s="218">
        <v>0</v>
      </c>
      <c r="BG61" s="215" t="s">
        <v>101</v>
      </c>
      <c r="BH61" s="215" t="s">
        <v>101</v>
      </c>
      <c r="BI61" s="215" t="s">
        <v>101</v>
      </c>
      <c r="BJ61" s="216">
        <v>0</v>
      </c>
      <c r="BK61" s="215" t="s">
        <v>101</v>
      </c>
      <c r="BL61" s="216">
        <v>0</v>
      </c>
      <c r="BM61" s="218">
        <v>0</v>
      </c>
      <c r="BN61" s="215" t="s">
        <v>101</v>
      </c>
      <c r="BO61" s="215" t="s">
        <v>101</v>
      </c>
      <c r="BP61" s="215" t="s">
        <v>101</v>
      </c>
      <c r="BQ61" s="216">
        <v>0</v>
      </c>
      <c r="BR61" s="215" t="s">
        <v>101</v>
      </c>
      <c r="BS61" s="216">
        <v>0</v>
      </c>
      <c r="BT61" s="218">
        <v>0</v>
      </c>
      <c r="BU61" s="215" t="s">
        <v>101</v>
      </c>
      <c r="BV61" s="223" t="s">
        <v>357</v>
      </c>
    </row>
    <row r="62" spans="1:74" ht="20.25" customHeight="1" x14ac:dyDescent="0.25">
      <c r="A62" s="151" t="s">
        <v>155</v>
      </c>
      <c r="B62" s="166" t="s">
        <v>177</v>
      </c>
      <c r="C62" s="147" t="s">
        <v>178</v>
      </c>
      <c r="D62" s="215" t="s">
        <v>101</v>
      </c>
      <c r="E62" s="215" t="s">
        <v>101</v>
      </c>
      <c r="F62" s="283">
        <f t="shared" si="5"/>
        <v>0</v>
      </c>
      <c r="G62" s="215" t="s">
        <v>101</v>
      </c>
      <c r="H62" s="283">
        <f t="shared" si="6"/>
        <v>0</v>
      </c>
      <c r="I62" s="283">
        <f t="shared" si="7"/>
        <v>0</v>
      </c>
      <c r="J62" s="215" t="s">
        <v>101</v>
      </c>
      <c r="K62" s="215" t="s">
        <v>101</v>
      </c>
      <c r="L62" s="215" t="s">
        <v>101</v>
      </c>
      <c r="M62" s="283">
        <f t="shared" si="8"/>
        <v>0</v>
      </c>
      <c r="N62" s="215" t="s">
        <v>101</v>
      </c>
      <c r="O62" s="283">
        <f t="shared" si="9"/>
        <v>0</v>
      </c>
      <c r="P62" s="283">
        <f t="shared" si="10"/>
        <v>0</v>
      </c>
      <c r="Q62" s="215" t="s">
        <v>101</v>
      </c>
      <c r="R62" s="215" t="s">
        <v>101</v>
      </c>
      <c r="S62" s="215" t="s">
        <v>101</v>
      </c>
      <c r="T62" s="216">
        <v>0</v>
      </c>
      <c r="U62" s="215" t="s">
        <v>101</v>
      </c>
      <c r="V62" s="218">
        <v>0</v>
      </c>
      <c r="W62" s="218">
        <v>0</v>
      </c>
      <c r="X62" s="215" t="s">
        <v>101</v>
      </c>
      <c r="Y62" s="215" t="s">
        <v>101</v>
      </c>
      <c r="Z62" s="215" t="s">
        <v>101</v>
      </c>
      <c r="AA62" s="216">
        <v>0</v>
      </c>
      <c r="AB62" s="215" t="s">
        <v>101</v>
      </c>
      <c r="AC62" s="216">
        <v>0</v>
      </c>
      <c r="AD62" s="218">
        <v>0</v>
      </c>
      <c r="AE62" s="215" t="s">
        <v>101</v>
      </c>
      <c r="AF62" s="215" t="s">
        <v>101</v>
      </c>
      <c r="AG62" s="215" t="s">
        <v>101</v>
      </c>
      <c r="AH62" s="218">
        <v>0</v>
      </c>
      <c r="AI62" s="215" t="s">
        <v>101</v>
      </c>
      <c r="AJ62" s="218">
        <v>0</v>
      </c>
      <c r="AK62" s="218">
        <v>0</v>
      </c>
      <c r="AL62" s="215" t="s">
        <v>101</v>
      </c>
      <c r="AM62" s="215" t="s">
        <v>101</v>
      </c>
      <c r="AN62" s="215" t="s">
        <v>101</v>
      </c>
      <c r="AO62" s="218">
        <v>0</v>
      </c>
      <c r="AP62" s="215" t="s">
        <v>101</v>
      </c>
      <c r="AQ62" s="218">
        <v>0</v>
      </c>
      <c r="AR62" s="218">
        <v>0</v>
      </c>
      <c r="AS62" s="215" t="s">
        <v>101</v>
      </c>
      <c r="AT62" s="215" t="s">
        <v>101</v>
      </c>
      <c r="AU62" s="215" t="s">
        <v>101</v>
      </c>
      <c r="AV62" s="218">
        <v>0</v>
      </c>
      <c r="AW62" s="215" t="s">
        <v>101</v>
      </c>
      <c r="AX62" s="218">
        <v>0</v>
      </c>
      <c r="AY62" s="218">
        <v>0</v>
      </c>
      <c r="AZ62" s="215" t="s">
        <v>101</v>
      </c>
      <c r="BA62" s="215" t="s">
        <v>101</v>
      </c>
      <c r="BB62" s="215" t="s">
        <v>101</v>
      </c>
      <c r="BC62" s="218">
        <v>0</v>
      </c>
      <c r="BD62" s="215" t="s">
        <v>101</v>
      </c>
      <c r="BE62" s="218">
        <v>0</v>
      </c>
      <c r="BF62" s="218">
        <v>0</v>
      </c>
      <c r="BG62" s="215" t="s">
        <v>101</v>
      </c>
      <c r="BH62" s="215" t="s">
        <v>101</v>
      </c>
      <c r="BI62" s="215" t="s">
        <v>101</v>
      </c>
      <c r="BJ62" s="216">
        <v>0</v>
      </c>
      <c r="BK62" s="215" t="s">
        <v>101</v>
      </c>
      <c r="BL62" s="216">
        <v>0</v>
      </c>
      <c r="BM62" s="218">
        <v>0</v>
      </c>
      <c r="BN62" s="215" t="s">
        <v>101</v>
      </c>
      <c r="BO62" s="215" t="s">
        <v>101</v>
      </c>
      <c r="BP62" s="215" t="s">
        <v>101</v>
      </c>
      <c r="BQ62" s="216">
        <v>0</v>
      </c>
      <c r="BR62" s="215" t="s">
        <v>101</v>
      </c>
      <c r="BS62" s="216">
        <v>0</v>
      </c>
      <c r="BT62" s="218">
        <v>0</v>
      </c>
      <c r="BU62" s="215" t="s">
        <v>101</v>
      </c>
      <c r="BV62" s="215" t="s">
        <v>101</v>
      </c>
    </row>
    <row r="63" spans="1:74" ht="18" customHeight="1" x14ac:dyDescent="0.25">
      <c r="A63" s="151" t="s">
        <v>155</v>
      </c>
      <c r="B63" s="167" t="s">
        <v>179</v>
      </c>
      <c r="C63" s="147" t="s">
        <v>180</v>
      </c>
      <c r="D63" s="215" t="s">
        <v>101</v>
      </c>
      <c r="E63" s="215" t="s">
        <v>101</v>
      </c>
      <c r="F63" s="283">
        <f t="shared" si="5"/>
        <v>0</v>
      </c>
      <c r="G63" s="215" t="s">
        <v>101</v>
      </c>
      <c r="H63" s="283">
        <f t="shared" si="6"/>
        <v>0</v>
      </c>
      <c r="I63" s="283">
        <f t="shared" si="7"/>
        <v>0</v>
      </c>
      <c r="J63" s="215" t="s">
        <v>101</v>
      </c>
      <c r="K63" s="215" t="s">
        <v>101</v>
      </c>
      <c r="L63" s="215" t="s">
        <v>101</v>
      </c>
      <c r="M63" s="283">
        <f t="shared" si="8"/>
        <v>0</v>
      </c>
      <c r="N63" s="215" t="s">
        <v>101</v>
      </c>
      <c r="O63" s="283">
        <f t="shared" si="9"/>
        <v>0</v>
      </c>
      <c r="P63" s="283">
        <f t="shared" si="10"/>
        <v>0</v>
      </c>
      <c r="Q63" s="215" t="s">
        <v>101</v>
      </c>
      <c r="R63" s="215" t="s">
        <v>101</v>
      </c>
      <c r="S63" s="215" t="s">
        <v>101</v>
      </c>
      <c r="T63" s="216">
        <v>0</v>
      </c>
      <c r="U63" s="215" t="s">
        <v>101</v>
      </c>
      <c r="V63" s="218">
        <v>0</v>
      </c>
      <c r="W63" s="218">
        <v>0</v>
      </c>
      <c r="X63" s="215" t="s">
        <v>101</v>
      </c>
      <c r="Y63" s="215" t="s">
        <v>101</v>
      </c>
      <c r="Z63" s="215" t="s">
        <v>101</v>
      </c>
      <c r="AA63" s="216">
        <v>0</v>
      </c>
      <c r="AB63" s="215" t="s">
        <v>101</v>
      </c>
      <c r="AC63" s="216">
        <v>0</v>
      </c>
      <c r="AD63" s="218">
        <v>0</v>
      </c>
      <c r="AE63" s="215" t="s">
        <v>101</v>
      </c>
      <c r="AF63" s="215" t="s">
        <v>101</v>
      </c>
      <c r="AG63" s="215" t="s">
        <v>101</v>
      </c>
      <c r="AH63" s="218">
        <v>0</v>
      </c>
      <c r="AI63" s="215" t="s">
        <v>101</v>
      </c>
      <c r="AJ63" s="218">
        <v>0</v>
      </c>
      <c r="AK63" s="218">
        <v>0</v>
      </c>
      <c r="AL63" s="215" t="s">
        <v>101</v>
      </c>
      <c r="AM63" s="215" t="s">
        <v>101</v>
      </c>
      <c r="AN63" s="215" t="s">
        <v>101</v>
      </c>
      <c r="AO63" s="218">
        <v>0</v>
      </c>
      <c r="AP63" s="215" t="s">
        <v>101</v>
      </c>
      <c r="AQ63" s="218">
        <v>0</v>
      </c>
      <c r="AR63" s="218">
        <v>0</v>
      </c>
      <c r="AS63" s="215" t="s">
        <v>101</v>
      </c>
      <c r="AT63" s="215" t="s">
        <v>101</v>
      </c>
      <c r="AU63" s="215" t="s">
        <v>101</v>
      </c>
      <c r="AV63" s="218">
        <v>0</v>
      </c>
      <c r="AW63" s="215" t="s">
        <v>101</v>
      </c>
      <c r="AX63" s="218">
        <v>0</v>
      </c>
      <c r="AY63" s="218">
        <v>0</v>
      </c>
      <c r="AZ63" s="215" t="s">
        <v>101</v>
      </c>
      <c r="BA63" s="215" t="s">
        <v>101</v>
      </c>
      <c r="BB63" s="215" t="s">
        <v>101</v>
      </c>
      <c r="BC63" s="218">
        <v>0</v>
      </c>
      <c r="BD63" s="215" t="s">
        <v>101</v>
      </c>
      <c r="BE63" s="218">
        <v>0</v>
      </c>
      <c r="BF63" s="218">
        <v>0</v>
      </c>
      <c r="BG63" s="215" t="s">
        <v>101</v>
      </c>
      <c r="BH63" s="215" t="s">
        <v>101</v>
      </c>
      <c r="BI63" s="215" t="s">
        <v>101</v>
      </c>
      <c r="BJ63" s="216">
        <v>0</v>
      </c>
      <c r="BK63" s="215" t="s">
        <v>101</v>
      </c>
      <c r="BL63" s="216">
        <v>0</v>
      </c>
      <c r="BM63" s="218">
        <v>0</v>
      </c>
      <c r="BN63" s="215" t="s">
        <v>101</v>
      </c>
      <c r="BO63" s="215" t="s">
        <v>101</v>
      </c>
      <c r="BP63" s="215" t="s">
        <v>101</v>
      </c>
      <c r="BQ63" s="216">
        <v>0</v>
      </c>
      <c r="BR63" s="215" t="s">
        <v>101</v>
      </c>
      <c r="BS63" s="216">
        <v>0</v>
      </c>
      <c r="BT63" s="218">
        <v>0</v>
      </c>
      <c r="BU63" s="215" t="s">
        <v>101</v>
      </c>
      <c r="BV63" s="215" t="s">
        <v>101</v>
      </c>
    </row>
    <row r="64" spans="1:74" ht="18.75" customHeight="1" x14ac:dyDescent="0.25">
      <c r="A64" s="151" t="s">
        <v>155</v>
      </c>
      <c r="B64" s="167" t="s">
        <v>181</v>
      </c>
      <c r="C64" s="147" t="s">
        <v>182</v>
      </c>
      <c r="D64" s="215" t="s">
        <v>101</v>
      </c>
      <c r="E64" s="215" t="s">
        <v>101</v>
      </c>
      <c r="F64" s="283">
        <f t="shared" si="5"/>
        <v>0</v>
      </c>
      <c r="G64" s="215" t="s">
        <v>101</v>
      </c>
      <c r="H64" s="283">
        <f t="shared" si="6"/>
        <v>0</v>
      </c>
      <c r="I64" s="283">
        <f t="shared" si="7"/>
        <v>0</v>
      </c>
      <c r="J64" s="215" t="s">
        <v>101</v>
      </c>
      <c r="K64" s="215" t="s">
        <v>101</v>
      </c>
      <c r="L64" s="215" t="s">
        <v>101</v>
      </c>
      <c r="M64" s="283">
        <f t="shared" si="8"/>
        <v>0</v>
      </c>
      <c r="N64" s="215" t="s">
        <v>101</v>
      </c>
      <c r="O64" s="283">
        <f t="shared" si="9"/>
        <v>0</v>
      </c>
      <c r="P64" s="283">
        <f t="shared" si="10"/>
        <v>0</v>
      </c>
      <c r="Q64" s="215" t="s">
        <v>101</v>
      </c>
      <c r="R64" s="215" t="s">
        <v>101</v>
      </c>
      <c r="S64" s="215" t="s">
        <v>101</v>
      </c>
      <c r="T64" s="216">
        <v>0</v>
      </c>
      <c r="U64" s="215" t="s">
        <v>101</v>
      </c>
      <c r="V64" s="218">
        <v>0</v>
      </c>
      <c r="W64" s="218">
        <v>0</v>
      </c>
      <c r="X64" s="215" t="s">
        <v>101</v>
      </c>
      <c r="Y64" s="215" t="s">
        <v>101</v>
      </c>
      <c r="Z64" s="215" t="s">
        <v>101</v>
      </c>
      <c r="AA64" s="216">
        <v>0</v>
      </c>
      <c r="AB64" s="215" t="s">
        <v>101</v>
      </c>
      <c r="AC64" s="216">
        <v>0</v>
      </c>
      <c r="AD64" s="218">
        <v>0</v>
      </c>
      <c r="AE64" s="215" t="s">
        <v>101</v>
      </c>
      <c r="AF64" s="215" t="s">
        <v>101</v>
      </c>
      <c r="AG64" s="215" t="s">
        <v>101</v>
      </c>
      <c r="AH64" s="218">
        <v>0</v>
      </c>
      <c r="AI64" s="215" t="s">
        <v>101</v>
      </c>
      <c r="AJ64" s="218">
        <v>0</v>
      </c>
      <c r="AK64" s="218">
        <v>0</v>
      </c>
      <c r="AL64" s="215" t="s">
        <v>101</v>
      </c>
      <c r="AM64" s="215" t="s">
        <v>101</v>
      </c>
      <c r="AN64" s="215" t="s">
        <v>101</v>
      </c>
      <c r="AO64" s="218">
        <v>0</v>
      </c>
      <c r="AP64" s="215" t="s">
        <v>101</v>
      </c>
      <c r="AQ64" s="218">
        <v>0</v>
      </c>
      <c r="AR64" s="218">
        <v>0</v>
      </c>
      <c r="AS64" s="215" t="s">
        <v>101</v>
      </c>
      <c r="AT64" s="215" t="s">
        <v>101</v>
      </c>
      <c r="AU64" s="215" t="s">
        <v>101</v>
      </c>
      <c r="AV64" s="218">
        <v>0</v>
      </c>
      <c r="AW64" s="215" t="s">
        <v>101</v>
      </c>
      <c r="AX64" s="218">
        <v>0</v>
      </c>
      <c r="AY64" s="218">
        <v>0</v>
      </c>
      <c r="AZ64" s="215" t="s">
        <v>101</v>
      </c>
      <c r="BA64" s="215" t="s">
        <v>101</v>
      </c>
      <c r="BB64" s="215" t="s">
        <v>101</v>
      </c>
      <c r="BC64" s="218">
        <v>0</v>
      </c>
      <c r="BD64" s="215" t="s">
        <v>101</v>
      </c>
      <c r="BE64" s="218">
        <v>0</v>
      </c>
      <c r="BF64" s="218">
        <v>0</v>
      </c>
      <c r="BG64" s="215" t="s">
        <v>101</v>
      </c>
      <c r="BH64" s="215" t="s">
        <v>101</v>
      </c>
      <c r="BI64" s="215" t="s">
        <v>101</v>
      </c>
      <c r="BJ64" s="216">
        <v>0</v>
      </c>
      <c r="BK64" s="215" t="s">
        <v>101</v>
      </c>
      <c r="BL64" s="216">
        <v>0</v>
      </c>
      <c r="BM64" s="218">
        <v>0</v>
      </c>
      <c r="BN64" s="215" t="s">
        <v>101</v>
      </c>
      <c r="BO64" s="215" t="s">
        <v>101</v>
      </c>
      <c r="BP64" s="215" t="s">
        <v>101</v>
      </c>
      <c r="BQ64" s="216">
        <v>0</v>
      </c>
      <c r="BR64" s="215" t="s">
        <v>101</v>
      </c>
      <c r="BS64" s="216">
        <v>0</v>
      </c>
      <c r="BT64" s="218">
        <v>0</v>
      </c>
      <c r="BU64" s="215" t="s">
        <v>101</v>
      </c>
      <c r="BV64" s="215" t="s">
        <v>101</v>
      </c>
    </row>
    <row r="65" spans="1:74" ht="18" customHeight="1" x14ac:dyDescent="0.25">
      <c r="A65" s="151" t="s">
        <v>155</v>
      </c>
      <c r="B65" s="166" t="s">
        <v>183</v>
      </c>
      <c r="C65" s="147" t="s">
        <v>184</v>
      </c>
      <c r="D65" s="215" t="s">
        <v>101</v>
      </c>
      <c r="E65" s="215" t="s">
        <v>101</v>
      </c>
      <c r="F65" s="283">
        <f t="shared" si="5"/>
        <v>0</v>
      </c>
      <c r="G65" s="215" t="s">
        <v>101</v>
      </c>
      <c r="H65" s="283">
        <f t="shared" si="6"/>
        <v>0</v>
      </c>
      <c r="I65" s="283">
        <f t="shared" si="7"/>
        <v>0</v>
      </c>
      <c r="J65" s="215" t="s">
        <v>101</v>
      </c>
      <c r="K65" s="215" t="s">
        <v>101</v>
      </c>
      <c r="L65" s="215" t="s">
        <v>101</v>
      </c>
      <c r="M65" s="283">
        <f t="shared" si="8"/>
        <v>0</v>
      </c>
      <c r="N65" s="215" t="s">
        <v>101</v>
      </c>
      <c r="O65" s="283">
        <f t="shared" si="9"/>
        <v>0</v>
      </c>
      <c r="P65" s="283">
        <f t="shared" si="10"/>
        <v>0</v>
      </c>
      <c r="Q65" s="215" t="s">
        <v>101</v>
      </c>
      <c r="R65" s="215" t="s">
        <v>101</v>
      </c>
      <c r="S65" s="215" t="s">
        <v>101</v>
      </c>
      <c r="T65" s="216">
        <v>0</v>
      </c>
      <c r="U65" s="215" t="s">
        <v>101</v>
      </c>
      <c r="V65" s="218">
        <v>0</v>
      </c>
      <c r="W65" s="218">
        <v>0</v>
      </c>
      <c r="X65" s="215" t="s">
        <v>101</v>
      </c>
      <c r="Y65" s="215" t="s">
        <v>101</v>
      </c>
      <c r="Z65" s="215" t="s">
        <v>101</v>
      </c>
      <c r="AA65" s="216">
        <v>0</v>
      </c>
      <c r="AB65" s="215" t="s">
        <v>101</v>
      </c>
      <c r="AC65" s="216">
        <v>0</v>
      </c>
      <c r="AD65" s="218">
        <v>0</v>
      </c>
      <c r="AE65" s="215" t="s">
        <v>101</v>
      </c>
      <c r="AF65" s="215" t="s">
        <v>101</v>
      </c>
      <c r="AG65" s="215" t="s">
        <v>101</v>
      </c>
      <c r="AH65" s="218">
        <v>0</v>
      </c>
      <c r="AI65" s="215" t="s">
        <v>101</v>
      </c>
      <c r="AJ65" s="218">
        <v>0</v>
      </c>
      <c r="AK65" s="218">
        <v>0</v>
      </c>
      <c r="AL65" s="215" t="s">
        <v>101</v>
      </c>
      <c r="AM65" s="215" t="s">
        <v>101</v>
      </c>
      <c r="AN65" s="215" t="s">
        <v>101</v>
      </c>
      <c r="AO65" s="218">
        <v>0</v>
      </c>
      <c r="AP65" s="215" t="s">
        <v>101</v>
      </c>
      <c r="AQ65" s="218">
        <v>0</v>
      </c>
      <c r="AR65" s="218">
        <v>0</v>
      </c>
      <c r="AS65" s="215" t="s">
        <v>101</v>
      </c>
      <c r="AT65" s="215" t="s">
        <v>101</v>
      </c>
      <c r="AU65" s="215" t="s">
        <v>101</v>
      </c>
      <c r="AV65" s="218">
        <v>0</v>
      </c>
      <c r="AW65" s="215" t="s">
        <v>101</v>
      </c>
      <c r="AX65" s="218">
        <v>0</v>
      </c>
      <c r="AY65" s="218">
        <v>0</v>
      </c>
      <c r="AZ65" s="215" t="s">
        <v>101</v>
      </c>
      <c r="BA65" s="215" t="s">
        <v>101</v>
      </c>
      <c r="BB65" s="215" t="s">
        <v>101</v>
      </c>
      <c r="BC65" s="218">
        <v>0</v>
      </c>
      <c r="BD65" s="215" t="s">
        <v>101</v>
      </c>
      <c r="BE65" s="218">
        <v>0</v>
      </c>
      <c r="BF65" s="218">
        <v>0</v>
      </c>
      <c r="BG65" s="215" t="s">
        <v>101</v>
      </c>
      <c r="BH65" s="215" t="s">
        <v>101</v>
      </c>
      <c r="BI65" s="215" t="s">
        <v>101</v>
      </c>
      <c r="BJ65" s="216">
        <v>0</v>
      </c>
      <c r="BK65" s="215" t="s">
        <v>101</v>
      </c>
      <c r="BL65" s="216">
        <v>0</v>
      </c>
      <c r="BM65" s="218">
        <v>0</v>
      </c>
      <c r="BN65" s="215" t="s">
        <v>101</v>
      </c>
      <c r="BO65" s="215" t="s">
        <v>101</v>
      </c>
      <c r="BP65" s="215" t="s">
        <v>101</v>
      </c>
      <c r="BQ65" s="216">
        <v>0</v>
      </c>
      <c r="BR65" s="215" t="s">
        <v>101</v>
      </c>
      <c r="BS65" s="216">
        <v>0</v>
      </c>
      <c r="BT65" s="218">
        <v>0</v>
      </c>
      <c r="BU65" s="215" t="s">
        <v>101</v>
      </c>
      <c r="BV65" s="215" t="s">
        <v>101</v>
      </c>
    </row>
    <row r="66" spans="1:74" ht="18.75" customHeight="1" x14ac:dyDescent="0.25">
      <c r="A66" s="151" t="s">
        <v>155</v>
      </c>
      <c r="B66" s="167" t="s">
        <v>185</v>
      </c>
      <c r="C66" s="147" t="s">
        <v>186</v>
      </c>
      <c r="D66" s="215" t="s">
        <v>101</v>
      </c>
      <c r="E66" s="215" t="s">
        <v>101</v>
      </c>
      <c r="F66" s="283">
        <f t="shared" si="5"/>
        <v>0</v>
      </c>
      <c r="G66" s="215" t="s">
        <v>101</v>
      </c>
      <c r="H66" s="283">
        <f t="shared" si="6"/>
        <v>0</v>
      </c>
      <c r="I66" s="283">
        <f t="shared" si="7"/>
        <v>0</v>
      </c>
      <c r="J66" s="215" t="s">
        <v>101</v>
      </c>
      <c r="K66" s="215" t="s">
        <v>101</v>
      </c>
      <c r="L66" s="215" t="s">
        <v>101</v>
      </c>
      <c r="M66" s="283">
        <f t="shared" si="8"/>
        <v>0</v>
      </c>
      <c r="N66" s="215" t="s">
        <v>101</v>
      </c>
      <c r="O66" s="283">
        <f t="shared" si="9"/>
        <v>0</v>
      </c>
      <c r="P66" s="283">
        <f t="shared" si="10"/>
        <v>0</v>
      </c>
      <c r="Q66" s="215" t="s">
        <v>101</v>
      </c>
      <c r="R66" s="215" t="s">
        <v>101</v>
      </c>
      <c r="S66" s="215" t="s">
        <v>101</v>
      </c>
      <c r="T66" s="216">
        <v>0</v>
      </c>
      <c r="U66" s="215" t="s">
        <v>101</v>
      </c>
      <c r="V66" s="218">
        <v>0</v>
      </c>
      <c r="W66" s="218">
        <v>0</v>
      </c>
      <c r="X66" s="215" t="s">
        <v>101</v>
      </c>
      <c r="Y66" s="215" t="s">
        <v>101</v>
      </c>
      <c r="Z66" s="215" t="s">
        <v>101</v>
      </c>
      <c r="AA66" s="216">
        <v>0</v>
      </c>
      <c r="AB66" s="215" t="s">
        <v>101</v>
      </c>
      <c r="AC66" s="216">
        <v>0</v>
      </c>
      <c r="AD66" s="218">
        <v>0</v>
      </c>
      <c r="AE66" s="215" t="s">
        <v>101</v>
      </c>
      <c r="AF66" s="215" t="s">
        <v>101</v>
      </c>
      <c r="AG66" s="215" t="s">
        <v>101</v>
      </c>
      <c r="AH66" s="218">
        <v>0</v>
      </c>
      <c r="AI66" s="215" t="s">
        <v>101</v>
      </c>
      <c r="AJ66" s="218">
        <v>0</v>
      </c>
      <c r="AK66" s="218">
        <v>0</v>
      </c>
      <c r="AL66" s="215" t="s">
        <v>101</v>
      </c>
      <c r="AM66" s="215" t="s">
        <v>101</v>
      </c>
      <c r="AN66" s="215" t="s">
        <v>101</v>
      </c>
      <c r="AO66" s="218">
        <v>0</v>
      </c>
      <c r="AP66" s="215" t="s">
        <v>101</v>
      </c>
      <c r="AQ66" s="218">
        <v>0</v>
      </c>
      <c r="AR66" s="218">
        <v>0</v>
      </c>
      <c r="AS66" s="215" t="s">
        <v>101</v>
      </c>
      <c r="AT66" s="215" t="s">
        <v>101</v>
      </c>
      <c r="AU66" s="215" t="s">
        <v>101</v>
      </c>
      <c r="AV66" s="218">
        <v>0</v>
      </c>
      <c r="AW66" s="215" t="s">
        <v>101</v>
      </c>
      <c r="AX66" s="218">
        <v>0</v>
      </c>
      <c r="AY66" s="218">
        <v>0</v>
      </c>
      <c r="AZ66" s="215" t="s">
        <v>101</v>
      </c>
      <c r="BA66" s="215" t="s">
        <v>101</v>
      </c>
      <c r="BB66" s="215" t="s">
        <v>101</v>
      </c>
      <c r="BC66" s="218">
        <v>0</v>
      </c>
      <c r="BD66" s="215" t="s">
        <v>101</v>
      </c>
      <c r="BE66" s="218">
        <v>0</v>
      </c>
      <c r="BF66" s="218">
        <v>0</v>
      </c>
      <c r="BG66" s="215" t="s">
        <v>101</v>
      </c>
      <c r="BH66" s="215" t="s">
        <v>101</v>
      </c>
      <c r="BI66" s="215" t="s">
        <v>101</v>
      </c>
      <c r="BJ66" s="216">
        <v>0</v>
      </c>
      <c r="BK66" s="215" t="s">
        <v>101</v>
      </c>
      <c r="BL66" s="216">
        <v>0</v>
      </c>
      <c r="BM66" s="218">
        <v>0</v>
      </c>
      <c r="BN66" s="215" t="s">
        <v>101</v>
      </c>
      <c r="BO66" s="215" t="s">
        <v>101</v>
      </c>
      <c r="BP66" s="215" t="s">
        <v>101</v>
      </c>
      <c r="BQ66" s="216">
        <v>0</v>
      </c>
      <c r="BR66" s="215" t="s">
        <v>101</v>
      </c>
      <c r="BS66" s="216">
        <v>0</v>
      </c>
      <c r="BT66" s="218">
        <v>0</v>
      </c>
      <c r="BU66" s="215" t="s">
        <v>101</v>
      </c>
      <c r="BV66" s="215" t="s">
        <v>101</v>
      </c>
    </row>
    <row r="67" spans="1:74" ht="18.75" customHeight="1" x14ac:dyDescent="0.25">
      <c r="A67" s="151" t="s">
        <v>155</v>
      </c>
      <c r="B67" s="164" t="s">
        <v>177</v>
      </c>
      <c r="C67" s="147" t="s">
        <v>187</v>
      </c>
      <c r="D67" s="215" t="s">
        <v>101</v>
      </c>
      <c r="E67" s="215" t="s">
        <v>101</v>
      </c>
      <c r="F67" s="283">
        <f t="shared" si="5"/>
        <v>0</v>
      </c>
      <c r="G67" s="215" t="s">
        <v>101</v>
      </c>
      <c r="H67" s="283">
        <f t="shared" si="6"/>
        <v>0</v>
      </c>
      <c r="I67" s="283">
        <f t="shared" si="7"/>
        <v>0</v>
      </c>
      <c r="J67" s="215" t="s">
        <v>101</v>
      </c>
      <c r="K67" s="215" t="s">
        <v>101</v>
      </c>
      <c r="L67" s="215" t="s">
        <v>101</v>
      </c>
      <c r="M67" s="283">
        <f t="shared" si="8"/>
        <v>0</v>
      </c>
      <c r="N67" s="215" t="s">
        <v>101</v>
      </c>
      <c r="O67" s="283">
        <f t="shared" si="9"/>
        <v>0</v>
      </c>
      <c r="P67" s="283">
        <f t="shared" si="10"/>
        <v>0</v>
      </c>
      <c r="Q67" s="215" t="s">
        <v>101</v>
      </c>
      <c r="R67" s="215" t="s">
        <v>101</v>
      </c>
      <c r="S67" s="215" t="s">
        <v>101</v>
      </c>
      <c r="T67" s="216">
        <v>0</v>
      </c>
      <c r="U67" s="215" t="s">
        <v>101</v>
      </c>
      <c r="V67" s="218">
        <v>0</v>
      </c>
      <c r="W67" s="218">
        <v>0</v>
      </c>
      <c r="X67" s="215" t="s">
        <v>101</v>
      </c>
      <c r="Y67" s="215" t="s">
        <v>101</v>
      </c>
      <c r="Z67" s="215" t="s">
        <v>101</v>
      </c>
      <c r="AA67" s="216">
        <v>0</v>
      </c>
      <c r="AB67" s="215" t="s">
        <v>101</v>
      </c>
      <c r="AC67" s="216">
        <v>0</v>
      </c>
      <c r="AD67" s="218">
        <v>0</v>
      </c>
      <c r="AE67" s="215" t="s">
        <v>101</v>
      </c>
      <c r="AF67" s="215" t="s">
        <v>101</v>
      </c>
      <c r="AG67" s="215" t="s">
        <v>101</v>
      </c>
      <c r="AH67" s="218">
        <v>0</v>
      </c>
      <c r="AI67" s="215" t="s">
        <v>101</v>
      </c>
      <c r="AJ67" s="218">
        <v>0</v>
      </c>
      <c r="AK67" s="218">
        <v>0</v>
      </c>
      <c r="AL67" s="215" t="s">
        <v>101</v>
      </c>
      <c r="AM67" s="215" t="s">
        <v>101</v>
      </c>
      <c r="AN67" s="215" t="s">
        <v>101</v>
      </c>
      <c r="AO67" s="218">
        <v>0</v>
      </c>
      <c r="AP67" s="215" t="s">
        <v>101</v>
      </c>
      <c r="AQ67" s="218">
        <v>0</v>
      </c>
      <c r="AR67" s="218">
        <v>0</v>
      </c>
      <c r="AS67" s="215" t="s">
        <v>101</v>
      </c>
      <c r="AT67" s="215" t="s">
        <v>101</v>
      </c>
      <c r="AU67" s="215" t="s">
        <v>101</v>
      </c>
      <c r="AV67" s="218">
        <v>0</v>
      </c>
      <c r="AW67" s="215" t="s">
        <v>101</v>
      </c>
      <c r="AX67" s="218">
        <v>0</v>
      </c>
      <c r="AY67" s="218">
        <v>0</v>
      </c>
      <c r="AZ67" s="215" t="s">
        <v>101</v>
      </c>
      <c r="BA67" s="215" t="s">
        <v>101</v>
      </c>
      <c r="BB67" s="215" t="s">
        <v>101</v>
      </c>
      <c r="BC67" s="218">
        <v>0</v>
      </c>
      <c r="BD67" s="215" t="s">
        <v>101</v>
      </c>
      <c r="BE67" s="218">
        <v>0</v>
      </c>
      <c r="BF67" s="218">
        <v>0</v>
      </c>
      <c r="BG67" s="215" t="s">
        <v>101</v>
      </c>
      <c r="BH67" s="215" t="s">
        <v>101</v>
      </c>
      <c r="BI67" s="215" t="s">
        <v>101</v>
      </c>
      <c r="BJ67" s="216">
        <v>0</v>
      </c>
      <c r="BK67" s="215" t="s">
        <v>101</v>
      </c>
      <c r="BL67" s="216">
        <v>0</v>
      </c>
      <c r="BM67" s="218">
        <v>0</v>
      </c>
      <c r="BN67" s="215" t="s">
        <v>101</v>
      </c>
      <c r="BO67" s="215" t="s">
        <v>101</v>
      </c>
      <c r="BP67" s="215" t="s">
        <v>101</v>
      </c>
      <c r="BQ67" s="216">
        <v>0</v>
      </c>
      <c r="BR67" s="215" t="s">
        <v>101</v>
      </c>
      <c r="BS67" s="216">
        <v>0</v>
      </c>
      <c r="BT67" s="218">
        <v>0</v>
      </c>
      <c r="BU67" s="215" t="s">
        <v>101</v>
      </c>
      <c r="BV67" s="215" t="s">
        <v>101</v>
      </c>
    </row>
    <row r="68" spans="1:74" ht="18.75" customHeight="1" x14ac:dyDescent="0.25">
      <c r="A68" s="151" t="s">
        <v>188</v>
      </c>
      <c r="B68" s="152" t="s">
        <v>189</v>
      </c>
      <c r="C68" s="147" t="s">
        <v>101</v>
      </c>
      <c r="D68" s="215" t="s">
        <v>101</v>
      </c>
      <c r="E68" s="215" t="s">
        <v>101</v>
      </c>
      <c r="F68" s="283">
        <f t="shared" si="5"/>
        <v>0</v>
      </c>
      <c r="G68" s="215" t="s">
        <v>101</v>
      </c>
      <c r="H68" s="283">
        <f t="shared" si="6"/>
        <v>0</v>
      </c>
      <c r="I68" s="283">
        <f t="shared" si="7"/>
        <v>0</v>
      </c>
      <c r="J68" s="215" t="s">
        <v>101</v>
      </c>
      <c r="K68" s="215" t="s">
        <v>101</v>
      </c>
      <c r="L68" s="215" t="s">
        <v>101</v>
      </c>
      <c r="M68" s="283">
        <f t="shared" si="8"/>
        <v>0</v>
      </c>
      <c r="N68" s="215" t="s">
        <v>101</v>
      </c>
      <c r="O68" s="283">
        <f t="shared" si="9"/>
        <v>0</v>
      </c>
      <c r="P68" s="283">
        <f t="shared" si="10"/>
        <v>0</v>
      </c>
      <c r="Q68" s="215" t="s">
        <v>101</v>
      </c>
      <c r="R68" s="215" t="s">
        <v>101</v>
      </c>
      <c r="S68" s="215" t="s">
        <v>101</v>
      </c>
      <c r="T68" s="216">
        <v>0</v>
      </c>
      <c r="U68" s="215" t="s">
        <v>101</v>
      </c>
      <c r="V68" s="218">
        <v>0</v>
      </c>
      <c r="W68" s="218">
        <v>0</v>
      </c>
      <c r="X68" s="215" t="s">
        <v>101</v>
      </c>
      <c r="Y68" s="215" t="s">
        <v>101</v>
      </c>
      <c r="Z68" s="215" t="s">
        <v>101</v>
      </c>
      <c r="AA68" s="216">
        <v>0</v>
      </c>
      <c r="AB68" s="215" t="s">
        <v>101</v>
      </c>
      <c r="AC68" s="216">
        <v>0</v>
      </c>
      <c r="AD68" s="218">
        <v>0</v>
      </c>
      <c r="AE68" s="215" t="s">
        <v>101</v>
      </c>
      <c r="AF68" s="215" t="s">
        <v>101</v>
      </c>
      <c r="AG68" s="215" t="s">
        <v>101</v>
      </c>
      <c r="AH68" s="218">
        <v>0</v>
      </c>
      <c r="AI68" s="215" t="s">
        <v>101</v>
      </c>
      <c r="AJ68" s="218">
        <v>0</v>
      </c>
      <c r="AK68" s="218">
        <v>0</v>
      </c>
      <c r="AL68" s="215" t="s">
        <v>101</v>
      </c>
      <c r="AM68" s="215" t="s">
        <v>101</v>
      </c>
      <c r="AN68" s="215" t="s">
        <v>101</v>
      </c>
      <c r="AO68" s="218">
        <v>0</v>
      </c>
      <c r="AP68" s="215" t="s">
        <v>101</v>
      </c>
      <c r="AQ68" s="218">
        <v>0</v>
      </c>
      <c r="AR68" s="218">
        <v>0</v>
      </c>
      <c r="AS68" s="215" t="s">
        <v>101</v>
      </c>
      <c r="AT68" s="215" t="s">
        <v>101</v>
      </c>
      <c r="AU68" s="215" t="s">
        <v>101</v>
      </c>
      <c r="AV68" s="218">
        <v>0</v>
      </c>
      <c r="AW68" s="215" t="s">
        <v>101</v>
      </c>
      <c r="AX68" s="218">
        <v>0</v>
      </c>
      <c r="AY68" s="218">
        <v>0</v>
      </c>
      <c r="AZ68" s="215" t="s">
        <v>101</v>
      </c>
      <c r="BA68" s="215" t="s">
        <v>101</v>
      </c>
      <c r="BB68" s="215" t="s">
        <v>101</v>
      </c>
      <c r="BC68" s="218">
        <v>0</v>
      </c>
      <c r="BD68" s="215" t="s">
        <v>101</v>
      </c>
      <c r="BE68" s="218">
        <v>0</v>
      </c>
      <c r="BF68" s="218">
        <v>0</v>
      </c>
      <c r="BG68" s="215" t="s">
        <v>101</v>
      </c>
      <c r="BH68" s="215" t="s">
        <v>101</v>
      </c>
      <c r="BI68" s="215" t="s">
        <v>101</v>
      </c>
      <c r="BJ68" s="216">
        <v>0</v>
      </c>
      <c r="BK68" s="215" t="s">
        <v>101</v>
      </c>
      <c r="BL68" s="216">
        <v>0</v>
      </c>
      <c r="BM68" s="218">
        <v>0</v>
      </c>
      <c r="BN68" s="215" t="s">
        <v>101</v>
      </c>
      <c r="BO68" s="215" t="s">
        <v>101</v>
      </c>
      <c r="BP68" s="215" t="s">
        <v>101</v>
      </c>
      <c r="BQ68" s="216">
        <v>0</v>
      </c>
      <c r="BR68" s="215" t="s">
        <v>101</v>
      </c>
      <c r="BS68" s="216">
        <v>0</v>
      </c>
      <c r="BT68" s="218">
        <v>0</v>
      </c>
      <c r="BU68" s="215" t="s">
        <v>101</v>
      </c>
      <c r="BV68" s="215" t="s">
        <v>101</v>
      </c>
    </row>
    <row r="69" spans="1:74" ht="20.25" customHeight="1" x14ac:dyDescent="0.25">
      <c r="A69" s="151" t="s">
        <v>190</v>
      </c>
      <c r="B69" s="152" t="s">
        <v>191</v>
      </c>
      <c r="C69" s="147" t="s">
        <v>101</v>
      </c>
      <c r="D69" s="215" t="s">
        <v>101</v>
      </c>
      <c r="E69" s="215" t="s">
        <v>101</v>
      </c>
      <c r="F69" s="283">
        <f>F70+F76</f>
        <v>0</v>
      </c>
      <c r="G69" s="215" t="s">
        <v>101</v>
      </c>
      <c r="H69" s="283">
        <f>H70+H76</f>
        <v>0</v>
      </c>
      <c r="I69" s="283">
        <f>I70+I76</f>
        <v>0</v>
      </c>
      <c r="J69" s="215" t="s">
        <v>101</v>
      </c>
      <c r="K69" s="215" t="s">
        <v>101</v>
      </c>
      <c r="L69" s="215" t="s">
        <v>101</v>
      </c>
      <c r="M69" s="283">
        <f>M70+M76</f>
        <v>0</v>
      </c>
      <c r="N69" s="215" t="s">
        <v>101</v>
      </c>
      <c r="O69" s="283">
        <f>O70+O76</f>
        <v>0</v>
      </c>
      <c r="P69" s="283">
        <f>P70+P76</f>
        <v>0</v>
      </c>
      <c r="Q69" s="215" t="s">
        <v>101</v>
      </c>
      <c r="R69" s="215" t="s">
        <v>101</v>
      </c>
      <c r="S69" s="215" t="s">
        <v>101</v>
      </c>
      <c r="T69" s="216">
        <f>T70+T76</f>
        <v>3.6739999999999999</v>
      </c>
      <c r="U69" s="215" t="s">
        <v>101</v>
      </c>
      <c r="V69" s="283">
        <f>V70+V76</f>
        <v>2.7509999999999999</v>
      </c>
      <c r="W69" s="283">
        <f>W70+W76</f>
        <v>0</v>
      </c>
      <c r="X69" s="215" t="s">
        <v>101</v>
      </c>
      <c r="Y69" s="215" t="s">
        <v>101</v>
      </c>
      <c r="Z69" s="215" t="s">
        <v>101</v>
      </c>
      <c r="AA69" s="216">
        <f>AA70+AA76</f>
        <v>4.2240000000000002</v>
      </c>
      <c r="AB69" s="215" t="s">
        <v>101</v>
      </c>
      <c r="AC69" s="285">
        <f>AC70+AC76</f>
        <v>2.7509999999999999</v>
      </c>
      <c r="AD69" s="283">
        <f>AD70+AD76</f>
        <v>0</v>
      </c>
      <c r="AE69" s="215" t="s">
        <v>101</v>
      </c>
      <c r="AF69" s="215" t="s">
        <v>101</v>
      </c>
      <c r="AG69" s="215" t="s">
        <v>101</v>
      </c>
      <c r="AH69" s="283">
        <f>AH70+AH76</f>
        <v>2.2410000000000001</v>
      </c>
      <c r="AI69" s="215" t="s">
        <v>101</v>
      </c>
      <c r="AJ69" s="283">
        <f>AJ70+AJ76</f>
        <v>1.276</v>
      </c>
      <c r="AK69" s="283">
        <f>AK70+AK76</f>
        <v>0</v>
      </c>
      <c r="AL69" s="215" t="s">
        <v>101</v>
      </c>
      <c r="AM69" s="215" t="s">
        <v>101</v>
      </c>
      <c r="AN69" s="215" t="s">
        <v>101</v>
      </c>
      <c r="AO69" s="283">
        <f>AO70+AO76</f>
        <v>2.2410000000000001</v>
      </c>
      <c r="AP69" s="215" t="s">
        <v>101</v>
      </c>
      <c r="AQ69" s="283">
        <f>AQ70+AQ76</f>
        <v>1.276</v>
      </c>
      <c r="AR69" s="283">
        <f>AR70+AR76</f>
        <v>0</v>
      </c>
      <c r="AS69" s="215" t="s">
        <v>101</v>
      </c>
      <c r="AT69" s="215" t="s">
        <v>101</v>
      </c>
      <c r="AU69" s="215" t="s">
        <v>101</v>
      </c>
      <c r="AV69" s="283">
        <f>AV70+AV76</f>
        <v>0</v>
      </c>
      <c r="AW69" s="215" t="s">
        <v>101</v>
      </c>
      <c r="AX69" s="283">
        <f>AX70+AX76</f>
        <v>0</v>
      </c>
      <c r="AY69" s="283">
        <f>AY70+AY76</f>
        <v>0</v>
      </c>
      <c r="AZ69" s="215" t="s">
        <v>101</v>
      </c>
      <c r="BA69" s="215" t="s">
        <v>101</v>
      </c>
      <c r="BB69" s="215" t="s">
        <v>101</v>
      </c>
      <c r="BC69" s="283">
        <f>BC70+BC76</f>
        <v>0.55000000000000004</v>
      </c>
      <c r="BD69" s="215" t="s">
        <v>101</v>
      </c>
      <c r="BE69" s="283">
        <f>BE70+BE76</f>
        <v>0</v>
      </c>
      <c r="BF69" s="283">
        <f>BF70+BF76</f>
        <v>0</v>
      </c>
      <c r="BG69" s="215" t="s">
        <v>101</v>
      </c>
      <c r="BH69" s="215" t="s">
        <v>101</v>
      </c>
      <c r="BI69" s="215" t="s">
        <v>101</v>
      </c>
      <c r="BJ69" s="216">
        <f>BJ70+BJ76</f>
        <v>3.6739999999999999</v>
      </c>
      <c r="BK69" s="215" t="s">
        <v>101</v>
      </c>
      <c r="BL69" s="285">
        <f>BL70+BL76</f>
        <v>2.7509999999999999</v>
      </c>
      <c r="BM69" s="283">
        <f>BM70+BM76</f>
        <v>0</v>
      </c>
      <c r="BN69" s="215" t="s">
        <v>101</v>
      </c>
      <c r="BO69" s="215" t="s">
        <v>101</v>
      </c>
      <c r="BP69" s="215" t="s">
        <v>101</v>
      </c>
      <c r="BQ69" s="216">
        <f>BQ70+BQ76</f>
        <v>4.2240000000000002</v>
      </c>
      <c r="BR69" s="215" t="s">
        <v>101</v>
      </c>
      <c r="BS69" s="285">
        <f>BS70+BS76</f>
        <v>2.7509999999999999</v>
      </c>
      <c r="BT69" s="283">
        <f>BT70+BT76</f>
        <v>0</v>
      </c>
      <c r="BU69" s="215" t="s">
        <v>101</v>
      </c>
      <c r="BV69" s="215" t="s">
        <v>101</v>
      </c>
    </row>
    <row r="70" spans="1:74" ht="20.25" customHeight="1" x14ac:dyDescent="0.25">
      <c r="A70" s="151" t="s">
        <v>192</v>
      </c>
      <c r="B70" s="152" t="s">
        <v>193</v>
      </c>
      <c r="C70" s="147" t="s">
        <v>101</v>
      </c>
      <c r="D70" s="215" t="s">
        <v>101</v>
      </c>
      <c r="E70" s="215" t="s">
        <v>101</v>
      </c>
      <c r="F70" s="283">
        <f>SUM(F71:F75)</f>
        <v>0</v>
      </c>
      <c r="G70" s="215" t="s">
        <v>101</v>
      </c>
      <c r="H70" s="283">
        <f>SUM(H71:H75)</f>
        <v>0</v>
      </c>
      <c r="I70" s="283">
        <f>SUM(I71:I75)</f>
        <v>0</v>
      </c>
      <c r="J70" s="215" t="s">
        <v>101</v>
      </c>
      <c r="K70" s="215" t="s">
        <v>101</v>
      </c>
      <c r="L70" s="215" t="s">
        <v>101</v>
      </c>
      <c r="M70" s="283">
        <f>SUM(M71:M75)</f>
        <v>0</v>
      </c>
      <c r="N70" s="215" t="s">
        <v>101</v>
      </c>
      <c r="O70" s="283">
        <f>SUM(O71:O75)</f>
        <v>0</v>
      </c>
      <c r="P70" s="283">
        <f>SUM(P71:P75)</f>
        <v>0</v>
      </c>
      <c r="Q70" s="283">
        <f>SUM(Q71:Q75)</f>
        <v>0</v>
      </c>
      <c r="R70" s="215" t="s">
        <v>101</v>
      </c>
      <c r="S70" s="215" t="s">
        <v>101</v>
      </c>
      <c r="T70" s="216">
        <f>SUM(T71:T75)</f>
        <v>3.6739999999999999</v>
      </c>
      <c r="U70" s="215" t="s">
        <v>101</v>
      </c>
      <c r="V70" s="283">
        <f>SUM(V71:V75)</f>
        <v>2.7509999999999999</v>
      </c>
      <c r="W70" s="283">
        <f>SUM(W71:W75)</f>
        <v>0</v>
      </c>
      <c r="X70" s="215" t="s">
        <v>101</v>
      </c>
      <c r="Y70" s="215" t="s">
        <v>101</v>
      </c>
      <c r="Z70" s="215" t="s">
        <v>101</v>
      </c>
      <c r="AA70" s="216">
        <f>SUM(AA71:AA75)</f>
        <v>4.2240000000000002</v>
      </c>
      <c r="AB70" s="215" t="s">
        <v>101</v>
      </c>
      <c r="AC70" s="285">
        <f>SUM(AC71:AC75)</f>
        <v>2.7509999999999999</v>
      </c>
      <c r="AD70" s="283">
        <f>SUM(AD71:AD75)</f>
        <v>0</v>
      </c>
      <c r="AE70" s="215" t="s">
        <v>101</v>
      </c>
      <c r="AF70" s="215" t="s">
        <v>101</v>
      </c>
      <c r="AG70" s="215" t="s">
        <v>101</v>
      </c>
      <c r="AH70" s="283">
        <f>SUM(AH71:AH75)</f>
        <v>2.2410000000000001</v>
      </c>
      <c r="AI70" s="215" t="s">
        <v>101</v>
      </c>
      <c r="AJ70" s="283">
        <f>SUM(AJ71:AJ75)</f>
        <v>1.276</v>
      </c>
      <c r="AK70" s="283">
        <f>SUM(AK71:AK75)</f>
        <v>0</v>
      </c>
      <c r="AL70" s="215" t="s">
        <v>101</v>
      </c>
      <c r="AM70" s="215" t="s">
        <v>101</v>
      </c>
      <c r="AN70" s="215" t="s">
        <v>101</v>
      </c>
      <c r="AO70" s="283">
        <f>SUM(AO71:AO75)</f>
        <v>2.2410000000000001</v>
      </c>
      <c r="AP70" s="215" t="s">
        <v>101</v>
      </c>
      <c r="AQ70" s="283">
        <f>SUM(AQ71:AQ75)</f>
        <v>1.276</v>
      </c>
      <c r="AR70" s="283">
        <f>SUM(AR71:AR75)</f>
        <v>0</v>
      </c>
      <c r="AS70" s="215" t="s">
        <v>101</v>
      </c>
      <c r="AT70" s="215" t="s">
        <v>101</v>
      </c>
      <c r="AU70" s="215" t="s">
        <v>101</v>
      </c>
      <c r="AV70" s="283">
        <f>SUM(AV71:AV75)</f>
        <v>0</v>
      </c>
      <c r="AW70" s="215" t="s">
        <v>101</v>
      </c>
      <c r="AX70" s="283">
        <f>SUM(AX71:AX75)</f>
        <v>0</v>
      </c>
      <c r="AY70" s="283">
        <f>SUM(AY71:AY75)</f>
        <v>0</v>
      </c>
      <c r="AZ70" s="215" t="s">
        <v>101</v>
      </c>
      <c r="BA70" s="215" t="s">
        <v>101</v>
      </c>
      <c r="BB70" s="215" t="s">
        <v>101</v>
      </c>
      <c r="BC70" s="283">
        <f>SUM(BC71:BC75)</f>
        <v>0.55000000000000004</v>
      </c>
      <c r="BD70" s="215" t="s">
        <v>101</v>
      </c>
      <c r="BE70" s="283">
        <f>SUM(BE71:BE75)</f>
        <v>0</v>
      </c>
      <c r="BF70" s="283">
        <f>SUM(BF71:BF75)</f>
        <v>0</v>
      </c>
      <c r="BG70" s="215" t="s">
        <v>101</v>
      </c>
      <c r="BH70" s="215" t="s">
        <v>101</v>
      </c>
      <c r="BI70" s="215" t="s">
        <v>101</v>
      </c>
      <c r="BJ70" s="216">
        <f>SUM(BJ71:BJ75)</f>
        <v>3.6739999999999999</v>
      </c>
      <c r="BK70" s="215" t="s">
        <v>101</v>
      </c>
      <c r="BL70" s="285">
        <f>SUM(BL71:BL75)</f>
        <v>2.7509999999999999</v>
      </c>
      <c r="BM70" s="283">
        <f>SUM(BM71:BM75)</f>
        <v>0</v>
      </c>
      <c r="BN70" s="215" t="s">
        <v>101</v>
      </c>
      <c r="BO70" s="215" t="s">
        <v>101</v>
      </c>
      <c r="BP70" s="215" t="s">
        <v>101</v>
      </c>
      <c r="BQ70" s="216">
        <f>SUM(BQ71:BQ75)</f>
        <v>4.2240000000000002</v>
      </c>
      <c r="BR70" s="215" t="s">
        <v>101</v>
      </c>
      <c r="BS70" s="285">
        <f>SUM(BS71:BS75)</f>
        <v>2.7509999999999999</v>
      </c>
      <c r="BT70" s="283">
        <f>SUM(BT71:BT75)</f>
        <v>0</v>
      </c>
      <c r="BU70" s="215" t="s">
        <v>101</v>
      </c>
      <c r="BV70" s="215" t="s">
        <v>101</v>
      </c>
    </row>
    <row r="71" spans="1:74" ht="19.5" customHeight="1" x14ac:dyDescent="0.25">
      <c r="A71" s="151" t="s">
        <v>192</v>
      </c>
      <c r="B71" s="162" t="s">
        <v>194</v>
      </c>
      <c r="C71" s="147" t="s">
        <v>195</v>
      </c>
      <c r="D71" s="215" t="s">
        <v>101</v>
      </c>
      <c r="E71" s="215" t="s">
        <v>101</v>
      </c>
      <c r="F71" s="283">
        <v>0</v>
      </c>
      <c r="G71" s="215" t="s">
        <v>101</v>
      </c>
      <c r="H71" s="283">
        <f t="shared" ref="H71:I73" si="11">AJ71+AX71</f>
        <v>0</v>
      </c>
      <c r="I71" s="283">
        <f t="shared" si="11"/>
        <v>0</v>
      </c>
      <c r="J71" s="215" t="s">
        <v>101</v>
      </c>
      <c r="K71" s="215" t="s">
        <v>101</v>
      </c>
      <c r="L71" s="215" t="s">
        <v>101</v>
      </c>
      <c r="M71" s="283">
        <v>0</v>
      </c>
      <c r="N71" s="215" t="s">
        <v>101</v>
      </c>
      <c r="O71" s="283">
        <f t="shared" ref="O71:P73" si="12">AQ71+BE71</f>
        <v>0</v>
      </c>
      <c r="P71" s="283">
        <f t="shared" si="12"/>
        <v>0</v>
      </c>
      <c r="Q71" s="215" t="s">
        <v>101</v>
      </c>
      <c r="R71" s="215" t="s">
        <v>101</v>
      </c>
      <c r="S71" s="215" t="s">
        <v>101</v>
      </c>
      <c r="T71" s="216">
        <f>0.473+1.6</f>
        <v>2.073</v>
      </c>
      <c r="U71" s="215" t="s">
        <v>101</v>
      </c>
      <c r="V71" s="218">
        <v>0</v>
      </c>
      <c r="W71" s="218">
        <v>0</v>
      </c>
      <c r="X71" s="215" t="s">
        <v>101</v>
      </c>
      <c r="Y71" s="215" t="s">
        <v>101</v>
      </c>
      <c r="Z71" s="215" t="s">
        <v>101</v>
      </c>
      <c r="AA71" s="216">
        <f>0.473+1.6</f>
        <v>2.073</v>
      </c>
      <c r="AB71" s="215" t="s">
        <v>101</v>
      </c>
      <c r="AC71" s="216">
        <v>0</v>
      </c>
      <c r="AD71" s="218">
        <v>0</v>
      </c>
      <c r="AE71" s="215" t="s">
        <v>101</v>
      </c>
      <c r="AF71" s="215" t="s">
        <v>101</v>
      </c>
      <c r="AG71" s="215" t="s">
        <v>101</v>
      </c>
      <c r="AH71" s="218">
        <v>1.6</v>
      </c>
      <c r="AI71" s="215" t="s">
        <v>101</v>
      </c>
      <c r="AJ71" s="218">
        <v>0</v>
      </c>
      <c r="AK71" s="218">
        <v>0</v>
      </c>
      <c r="AL71" s="215" t="s">
        <v>101</v>
      </c>
      <c r="AM71" s="215" t="s">
        <v>101</v>
      </c>
      <c r="AN71" s="215" t="s">
        <v>101</v>
      </c>
      <c r="AO71" s="218">
        <v>1.6</v>
      </c>
      <c r="AP71" s="215" t="s">
        <v>101</v>
      </c>
      <c r="AQ71" s="218">
        <v>0</v>
      </c>
      <c r="AR71" s="218">
        <v>0</v>
      </c>
      <c r="AS71" s="215" t="s">
        <v>101</v>
      </c>
      <c r="AT71" s="215" t="s">
        <v>101</v>
      </c>
      <c r="AU71" s="215" t="s">
        <v>101</v>
      </c>
      <c r="AV71" s="218">
        <v>0</v>
      </c>
      <c r="AW71" s="215" t="s">
        <v>101</v>
      </c>
      <c r="AX71" s="218">
        <v>0</v>
      </c>
      <c r="AY71" s="218">
        <v>0</v>
      </c>
      <c r="AZ71" s="215" t="s">
        <v>101</v>
      </c>
      <c r="BA71" s="215" t="s">
        <v>101</v>
      </c>
      <c r="BB71" s="215" t="s">
        <v>101</v>
      </c>
      <c r="BC71" s="218">
        <v>0</v>
      </c>
      <c r="BD71" s="215" t="s">
        <v>101</v>
      </c>
      <c r="BE71" s="218">
        <v>0</v>
      </c>
      <c r="BF71" s="218">
        <v>0</v>
      </c>
      <c r="BG71" s="215" t="s">
        <v>101</v>
      </c>
      <c r="BH71" s="215" t="s">
        <v>101</v>
      </c>
      <c r="BI71" s="215" t="s">
        <v>101</v>
      </c>
      <c r="BJ71" s="216">
        <f>0.473+1.6</f>
        <v>2.073</v>
      </c>
      <c r="BK71" s="215" t="s">
        <v>101</v>
      </c>
      <c r="BL71" s="216">
        <v>0</v>
      </c>
      <c r="BM71" s="218">
        <v>0</v>
      </c>
      <c r="BN71" s="215" t="s">
        <v>101</v>
      </c>
      <c r="BO71" s="215" t="s">
        <v>101</v>
      </c>
      <c r="BP71" s="215" t="s">
        <v>101</v>
      </c>
      <c r="BQ71" s="216">
        <f>0.473+1.6</f>
        <v>2.073</v>
      </c>
      <c r="BR71" s="215" t="s">
        <v>101</v>
      </c>
      <c r="BS71" s="216">
        <v>0</v>
      </c>
      <c r="BT71" s="218">
        <v>0</v>
      </c>
      <c r="BU71" s="215" t="s">
        <v>101</v>
      </c>
      <c r="BV71" s="215" t="s">
        <v>101</v>
      </c>
    </row>
    <row r="72" spans="1:74" ht="20.25" customHeight="1" x14ac:dyDescent="0.25">
      <c r="A72" s="151" t="s">
        <v>192</v>
      </c>
      <c r="B72" s="168" t="s">
        <v>196</v>
      </c>
      <c r="C72" s="147" t="s">
        <v>197</v>
      </c>
      <c r="D72" s="215" t="s">
        <v>101</v>
      </c>
      <c r="E72" s="215" t="s">
        <v>101</v>
      </c>
      <c r="F72" s="283">
        <f>AH72+AV72</f>
        <v>0</v>
      </c>
      <c r="G72" s="215" t="s">
        <v>101</v>
      </c>
      <c r="H72" s="283">
        <f t="shared" si="11"/>
        <v>0</v>
      </c>
      <c r="I72" s="283">
        <f t="shared" si="11"/>
        <v>0</v>
      </c>
      <c r="J72" s="215" t="s">
        <v>101</v>
      </c>
      <c r="K72" s="215" t="s">
        <v>101</v>
      </c>
      <c r="L72" s="215" t="s">
        <v>101</v>
      </c>
      <c r="M72" s="283">
        <f>AO72+BC72</f>
        <v>0</v>
      </c>
      <c r="N72" s="215" t="s">
        <v>101</v>
      </c>
      <c r="O72" s="283">
        <f t="shared" si="12"/>
        <v>0</v>
      </c>
      <c r="P72" s="283">
        <f t="shared" si="12"/>
        <v>0</v>
      </c>
      <c r="Q72" s="215" t="s">
        <v>101</v>
      </c>
      <c r="R72" s="215" t="s">
        <v>101</v>
      </c>
      <c r="S72" s="215" t="s">
        <v>101</v>
      </c>
      <c r="T72" s="216">
        <v>0</v>
      </c>
      <c r="U72" s="215" t="s">
        <v>101</v>
      </c>
      <c r="V72" s="218">
        <v>2.165</v>
      </c>
      <c r="W72" s="218">
        <v>0</v>
      </c>
      <c r="X72" s="215" t="s">
        <v>101</v>
      </c>
      <c r="Y72" s="215" t="s">
        <v>101</v>
      </c>
      <c r="Z72" s="215" t="s">
        <v>101</v>
      </c>
      <c r="AA72" s="216">
        <v>0</v>
      </c>
      <c r="AB72" s="215" t="s">
        <v>101</v>
      </c>
      <c r="AC72" s="216">
        <v>2.165</v>
      </c>
      <c r="AD72" s="218">
        <v>0</v>
      </c>
      <c r="AE72" s="215" t="s">
        <v>101</v>
      </c>
      <c r="AF72" s="215" t="s">
        <v>101</v>
      </c>
      <c r="AG72" s="215" t="s">
        <v>101</v>
      </c>
      <c r="AH72" s="218">
        <v>0</v>
      </c>
      <c r="AI72" s="215" t="s">
        <v>101</v>
      </c>
      <c r="AJ72" s="218">
        <v>0</v>
      </c>
      <c r="AK72" s="218">
        <v>0</v>
      </c>
      <c r="AL72" s="215" t="s">
        <v>101</v>
      </c>
      <c r="AM72" s="215" t="s">
        <v>101</v>
      </c>
      <c r="AN72" s="215" t="s">
        <v>101</v>
      </c>
      <c r="AO72" s="218">
        <v>0</v>
      </c>
      <c r="AP72" s="215" t="s">
        <v>101</v>
      </c>
      <c r="AQ72" s="218">
        <v>0</v>
      </c>
      <c r="AR72" s="218">
        <v>0</v>
      </c>
      <c r="AS72" s="215" t="s">
        <v>101</v>
      </c>
      <c r="AT72" s="215" t="s">
        <v>101</v>
      </c>
      <c r="AU72" s="215" t="s">
        <v>101</v>
      </c>
      <c r="AV72" s="218">
        <v>0</v>
      </c>
      <c r="AW72" s="215" t="s">
        <v>101</v>
      </c>
      <c r="AX72" s="218">
        <v>0</v>
      </c>
      <c r="AY72" s="218">
        <v>0</v>
      </c>
      <c r="AZ72" s="215" t="s">
        <v>101</v>
      </c>
      <c r="BA72" s="215" t="s">
        <v>101</v>
      </c>
      <c r="BB72" s="215" t="s">
        <v>101</v>
      </c>
      <c r="BC72" s="218">
        <v>0</v>
      </c>
      <c r="BD72" s="215" t="s">
        <v>101</v>
      </c>
      <c r="BE72" s="218">
        <v>0</v>
      </c>
      <c r="BF72" s="218">
        <v>0</v>
      </c>
      <c r="BG72" s="215" t="s">
        <v>101</v>
      </c>
      <c r="BH72" s="215" t="s">
        <v>101</v>
      </c>
      <c r="BI72" s="215" t="s">
        <v>101</v>
      </c>
      <c r="BJ72" s="216">
        <v>0</v>
      </c>
      <c r="BK72" s="215" t="s">
        <v>101</v>
      </c>
      <c r="BL72" s="216">
        <v>2.165</v>
      </c>
      <c r="BM72" s="218">
        <v>0</v>
      </c>
      <c r="BN72" s="215" t="s">
        <v>101</v>
      </c>
      <c r="BO72" s="215" t="s">
        <v>101</v>
      </c>
      <c r="BP72" s="215" t="s">
        <v>101</v>
      </c>
      <c r="BQ72" s="216">
        <v>0</v>
      </c>
      <c r="BR72" s="215" t="s">
        <v>101</v>
      </c>
      <c r="BS72" s="216">
        <v>2.165</v>
      </c>
      <c r="BT72" s="218">
        <v>0</v>
      </c>
      <c r="BU72" s="215" t="s">
        <v>101</v>
      </c>
      <c r="BV72" s="215" t="s">
        <v>101</v>
      </c>
    </row>
    <row r="73" spans="1:74" ht="21.75" customHeight="1" x14ac:dyDescent="0.25">
      <c r="A73" s="151" t="s">
        <v>192</v>
      </c>
      <c r="B73" s="168" t="s">
        <v>198</v>
      </c>
      <c r="C73" s="147" t="s">
        <v>199</v>
      </c>
      <c r="D73" s="215" t="s">
        <v>101</v>
      </c>
      <c r="E73" s="215" t="s">
        <v>101</v>
      </c>
      <c r="F73" s="283">
        <f>AH73+AV73</f>
        <v>0</v>
      </c>
      <c r="G73" s="215" t="s">
        <v>101</v>
      </c>
      <c r="H73" s="283">
        <f t="shared" si="11"/>
        <v>0</v>
      </c>
      <c r="I73" s="283">
        <f t="shared" si="11"/>
        <v>0</v>
      </c>
      <c r="J73" s="215" t="s">
        <v>101</v>
      </c>
      <c r="K73" s="215" t="s">
        <v>101</v>
      </c>
      <c r="L73" s="215" t="s">
        <v>101</v>
      </c>
      <c r="M73" s="283">
        <f>AO73+BC73</f>
        <v>0</v>
      </c>
      <c r="N73" s="215" t="s">
        <v>101</v>
      </c>
      <c r="O73" s="283">
        <f t="shared" si="12"/>
        <v>0</v>
      </c>
      <c r="P73" s="283">
        <f t="shared" si="12"/>
        <v>0</v>
      </c>
      <c r="Q73" s="215" t="s">
        <v>101</v>
      </c>
      <c r="R73" s="215" t="s">
        <v>101</v>
      </c>
      <c r="S73" s="215" t="s">
        <v>101</v>
      </c>
      <c r="T73" s="216">
        <v>0</v>
      </c>
      <c r="U73" s="215" t="s">
        <v>101</v>
      </c>
      <c r="V73" s="218">
        <v>0.27</v>
      </c>
      <c r="W73" s="218">
        <v>0</v>
      </c>
      <c r="X73" s="215" t="s">
        <v>101</v>
      </c>
      <c r="Y73" s="215" t="s">
        <v>101</v>
      </c>
      <c r="Z73" s="215" t="s">
        <v>101</v>
      </c>
      <c r="AA73" s="216">
        <v>0</v>
      </c>
      <c r="AB73" s="215" t="s">
        <v>101</v>
      </c>
      <c r="AC73" s="216">
        <v>0.27</v>
      </c>
      <c r="AD73" s="218">
        <v>0</v>
      </c>
      <c r="AE73" s="215" t="s">
        <v>101</v>
      </c>
      <c r="AF73" s="215" t="s">
        <v>101</v>
      </c>
      <c r="AG73" s="215" t="s">
        <v>101</v>
      </c>
      <c r="AH73" s="218">
        <v>0</v>
      </c>
      <c r="AI73" s="215" t="s">
        <v>101</v>
      </c>
      <c r="AJ73" s="218">
        <v>0</v>
      </c>
      <c r="AK73" s="218">
        <v>0</v>
      </c>
      <c r="AL73" s="215" t="s">
        <v>101</v>
      </c>
      <c r="AM73" s="215" t="s">
        <v>101</v>
      </c>
      <c r="AN73" s="215" t="s">
        <v>101</v>
      </c>
      <c r="AO73" s="218">
        <v>0</v>
      </c>
      <c r="AP73" s="215" t="s">
        <v>101</v>
      </c>
      <c r="AQ73" s="218">
        <v>0</v>
      </c>
      <c r="AR73" s="218">
        <v>0</v>
      </c>
      <c r="AS73" s="215" t="s">
        <v>101</v>
      </c>
      <c r="AT73" s="215" t="s">
        <v>101</v>
      </c>
      <c r="AU73" s="215" t="s">
        <v>101</v>
      </c>
      <c r="AV73" s="218">
        <v>0</v>
      </c>
      <c r="AW73" s="215" t="s">
        <v>101</v>
      </c>
      <c r="AX73" s="218">
        <v>0</v>
      </c>
      <c r="AY73" s="218">
        <v>0</v>
      </c>
      <c r="AZ73" s="215" t="s">
        <v>101</v>
      </c>
      <c r="BA73" s="215" t="s">
        <v>101</v>
      </c>
      <c r="BB73" s="215" t="s">
        <v>101</v>
      </c>
      <c r="BC73" s="218">
        <v>0</v>
      </c>
      <c r="BD73" s="215" t="s">
        <v>101</v>
      </c>
      <c r="BE73" s="218">
        <v>0</v>
      </c>
      <c r="BF73" s="218">
        <v>0</v>
      </c>
      <c r="BG73" s="215" t="s">
        <v>101</v>
      </c>
      <c r="BH73" s="215" t="s">
        <v>101</v>
      </c>
      <c r="BI73" s="215" t="s">
        <v>101</v>
      </c>
      <c r="BJ73" s="216">
        <v>0</v>
      </c>
      <c r="BK73" s="215" t="s">
        <v>101</v>
      </c>
      <c r="BL73" s="216">
        <v>0.27</v>
      </c>
      <c r="BM73" s="218">
        <v>0</v>
      </c>
      <c r="BN73" s="215" t="s">
        <v>101</v>
      </c>
      <c r="BO73" s="215" t="s">
        <v>101</v>
      </c>
      <c r="BP73" s="215" t="s">
        <v>101</v>
      </c>
      <c r="BQ73" s="216">
        <v>0</v>
      </c>
      <c r="BR73" s="215" t="s">
        <v>101</v>
      </c>
      <c r="BS73" s="216">
        <v>0.27</v>
      </c>
      <c r="BT73" s="218">
        <v>0</v>
      </c>
      <c r="BU73" s="215" t="s">
        <v>101</v>
      </c>
      <c r="BV73" s="215" t="s">
        <v>101</v>
      </c>
    </row>
    <row r="74" spans="1:74" ht="36.75" customHeight="1" x14ac:dyDescent="0.25">
      <c r="A74" s="151" t="s">
        <v>192</v>
      </c>
      <c r="B74" s="165" t="s">
        <v>200</v>
      </c>
      <c r="C74" s="147" t="s">
        <v>201</v>
      </c>
      <c r="D74" s="215" t="s">
        <v>101</v>
      </c>
      <c r="E74" s="215" t="s">
        <v>101</v>
      </c>
      <c r="F74" s="215" t="s">
        <v>101</v>
      </c>
      <c r="G74" s="215" t="s">
        <v>101</v>
      </c>
      <c r="H74" s="215" t="s">
        <v>101</v>
      </c>
      <c r="I74" s="215" t="s">
        <v>101</v>
      </c>
      <c r="J74" s="215" t="s">
        <v>101</v>
      </c>
      <c r="K74" s="215" t="s">
        <v>101</v>
      </c>
      <c r="L74" s="215" t="s">
        <v>101</v>
      </c>
      <c r="M74" s="215" t="s">
        <v>101</v>
      </c>
      <c r="N74" s="215" t="s">
        <v>101</v>
      </c>
      <c r="O74" s="215" t="s">
        <v>101</v>
      </c>
      <c r="P74" s="215" t="s">
        <v>101</v>
      </c>
      <c r="Q74" s="215" t="s">
        <v>101</v>
      </c>
      <c r="R74" s="215" t="s">
        <v>101</v>
      </c>
      <c r="S74" s="215" t="s">
        <v>101</v>
      </c>
      <c r="T74" s="216">
        <v>0</v>
      </c>
      <c r="U74" s="219" t="s">
        <v>101</v>
      </c>
      <c r="V74" s="276">
        <v>0</v>
      </c>
      <c r="W74" s="276">
        <v>0</v>
      </c>
      <c r="X74" s="219" t="s">
        <v>101</v>
      </c>
      <c r="Y74" s="219" t="s">
        <v>101</v>
      </c>
      <c r="Z74" s="219" t="s">
        <v>101</v>
      </c>
      <c r="AA74" s="276">
        <v>0.55000000000000004</v>
      </c>
      <c r="AB74" s="276" t="s">
        <v>101</v>
      </c>
      <c r="AC74" s="276">
        <v>0</v>
      </c>
      <c r="AD74" s="276">
        <v>0</v>
      </c>
      <c r="AE74" s="219" t="s">
        <v>101</v>
      </c>
      <c r="AF74" s="219" t="s">
        <v>101</v>
      </c>
      <c r="AG74" s="219" t="s">
        <v>101</v>
      </c>
      <c r="AH74" s="276">
        <v>0</v>
      </c>
      <c r="AI74" s="276" t="s">
        <v>101</v>
      </c>
      <c r="AJ74" s="276">
        <v>0</v>
      </c>
      <c r="AK74" s="276">
        <v>0</v>
      </c>
      <c r="AL74" s="276" t="s">
        <v>101</v>
      </c>
      <c r="AM74" s="276" t="s">
        <v>101</v>
      </c>
      <c r="AN74" s="276" t="s">
        <v>101</v>
      </c>
      <c r="AO74" s="276">
        <v>0</v>
      </c>
      <c r="AP74" s="276" t="s">
        <v>101</v>
      </c>
      <c r="AQ74" s="276">
        <v>0</v>
      </c>
      <c r="AR74" s="276">
        <v>0</v>
      </c>
      <c r="AS74" s="276" t="s">
        <v>101</v>
      </c>
      <c r="AT74" s="276" t="s">
        <v>101</v>
      </c>
      <c r="AU74" s="219" t="s">
        <v>101</v>
      </c>
      <c r="AV74" s="216">
        <v>0</v>
      </c>
      <c r="AW74" s="219" t="s">
        <v>101</v>
      </c>
      <c r="AX74" s="276">
        <v>0</v>
      </c>
      <c r="AY74" s="276">
        <v>0</v>
      </c>
      <c r="AZ74" s="276" t="s">
        <v>101</v>
      </c>
      <c r="BA74" s="276" t="s">
        <v>101</v>
      </c>
      <c r="BB74" s="276" t="s">
        <v>101</v>
      </c>
      <c r="BC74" s="276">
        <v>0.55000000000000004</v>
      </c>
      <c r="BD74" s="276" t="s">
        <v>101</v>
      </c>
      <c r="BE74" s="276">
        <v>0</v>
      </c>
      <c r="BF74" s="276">
        <v>0</v>
      </c>
      <c r="BG74" s="276" t="s">
        <v>101</v>
      </c>
      <c r="BH74" s="276" t="s">
        <v>101</v>
      </c>
      <c r="BI74" s="276" t="s">
        <v>101</v>
      </c>
      <c r="BJ74" s="276">
        <v>0</v>
      </c>
      <c r="BK74" s="276" t="s">
        <v>101</v>
      </c>
      <c r="BL74" s="276">
        <v>0</v>
      </c>
      <c r="BM74" s="276">
        <v>0</v>
      </c>
      <c r="BN74" s="219" t="s">
        <v>101</v>
      </c>
      <c r="BO74" s="219" t="s">
        <v>101</v>
      </c>
      <c r="BP74" s="219" t="s">
        <v>101</v>
      </c>
      <c r="BQ74" s="216">
        <v>0.55000000000000004</v>
      </c>
      <c r="BR74" s="219" t="s">
        <v>101</v>
      </c>
      <c r="BS74" s="276">
        <v>0</v>
      </c>
      <c r="BT74" s="276">
        <v>0</v>
      </c>
      <c r="BU74" s="219" t="s">
        <v>101</v>
      </c>
      <c r="BV74" s="223" t="s">
        <v>358</v>
      </c>
    </row>
    <row r="75" spans="1:74" ht="18.75" customHeight="1" x14ac:dyDescent="0.25">
      <c r="A75" s="151" t="s">
        <v>192</v>
      </c>
      <c r="B75" s="162" t="s">
        <v>202</v>
      </c>
      <c r="C75" s="147" t="s">
        <v>203</v>
      </c>
      <c r="D75" s="215" t="s">
        <v>101</v>
      </c>
      <c r="E75" s="215" t="s">
        <v>101</v>
      </c>
      <c r="F75" s="283">
        <v>0</v>
      </c>
      <c r="G75" s="215" t="s">
        <v>101</v>
      </c>
      <c r="H75" s="283">
        <v>0</v>
      </c>
      <c r="I75" s="283">
        <f>AK75+AY75</f>
        <v>0</v>
      </c>
      <c r="J75" s="215" t="s">
        <v>101</v>
      </c>
      <c r="K75" s="215" t="s">
        <v>101</v>
      </c>
      <c r="L75" s="215" t="s">
        <v>101</v>
      </c>
      <c r="M75" s="283">
        <v>0</v>
      </c>
      <c r="N75" s="215" t="s">
        <v>101</v>
      </c>
      <c r="O75" s="283">
        <v>0</v>
      </c>
      <c r="P75" s="283">
        <f>AR75+BF75</f>
        <v>0</v>
      </c>
      <c r="Q75" s="215" t="s">
        <v>101</v>
      </c>
      <c r="R75" s="215" t="s">
        <v>101</v>
      </c>
      <c r="S75" s="215" t="s">
        <v>101</v>
      </c>
      <c r="T75" s="216">
        <f>0.641+0.96</f>
        <v>1.601</v>
      </c>
      <c r="U75" s="215" t="s">
        <v>101</v>
      </c>
      <c r="V75" s="218">
        <v>0.316</v>
      </c>
      <c r="W75" s="218">
        <v>0</v>
      </c>
      <c r="X75" s="215" t="s">
        <v>101</v>
      </c>
      <c r="Y75" s="215" t="s">
        <v>101</v>
      </c>
      <c r="Z75" s="215" t="s">
        <v>101</v>
      </c>
      <c r="AA75" s="216">
        <f>0.641+0.96</f>
        <v>1.601</v>
      </c>
      <c r="AB75" s="215" t="s">
        <v>101</v>
      </c>
      <c r="AC75" s="216">
        <v>0.316</v>
      </c>
      <c r="AD75" s="218">
        <v>0</v>
      </c>
      <c r="AE75" s="215" t="s">
        <v>101</v>
      </c>
      <c r="AF75" s="215" t="s">
        <v>101</v>
      </c>
      <c r="AG75" s="215" t="s">
        <v>101</v>
      </c>
      <c r="AH75" s="218">
        <v>0.64100000000000001</v>
      </c>
      <c r="AI75" s="215" t="s">
        <v>101</v>
      </c>
      <c r="AJ75" s="218">
        <v>1.276</v>
      </c>
      <c r="AK75" s="218">
        <v>0</v>
      </c>
      <c r="AL75" s="215" t="s">
        <v>101</v>
      </c>
      <c r="AM75" s="215" t="s">
        <v>101</v>
      </c>
      <c r="AN75" s="215" t="s">
        <v>101</v>
      </c>
      <c r="AO75" s="218">
        <v>0.64100000000000001</v>
      </c>
      <c r="AP75" s="215" t="s">
        <v>101</v>
      </c>
      <c r="AQ75" s="218">
        <v>1.276</v>
      </c>
      <c r="AR75" s="218">
        <v>0</v>
      </c>
      <c r="AS75" s="215" t="s">
        <v>101</v>
      </c>
      <c r="AT75" s="215" t="s">
        <v>101</v>
      </c>
      <c r="AU75" s="215" t="s">
        <v>101</v>
      </c>
      <c r="AV75" s="218">
        <v>0</v>
      </c>
      <c r="AW75" s="215" t="s">
        <v>101</v>
      </c>
      <c r="AX75" s="218">
        <v>0</v>
      </c>
      <c r="AY75" s="218">
        <v>0</v>
      </c>
      <c r="AZ75" s="215" t="s">
        <v>101</v>
      </c>
      <c r="BA75" s="215" t="s">
        <v>101</v>
      </c>
      <c r="BB75" s="215" t="s">
        <v>101</v>
      </c>
      <c r="BC75" s="218">
        <v>0</v>
      </c>
      <c r="BD75" s="215" t="s">
        <v>101</v>
      </c>
      <c r="BE75" s="218">
        <v>0</v>
      </c>
      <c r="BF75" s="218">
        <v>0</v>
      </c>
      <c r="BG75" s="215" t="s">
        <v>101</v>
      </c>
      <c r="BH75" s="215" t="s">
        <v>101</v>
      </c>
      <c r="BI75" s="215" t="s">
        <v>101</v>
      </c>
      <c r="BJ75" s="216">
        <f>0.641+0.96</f>
        <v>1.601</v>
      </c>
      <c r="BK75" s="215" t="s">
        <v>101</v>
      </c>
      <c r="BL75" s="216">
        <v>0.316</v>
      </c>
      <c r="BM75" s="218">
        <v>0</v>
      </c>
      <c r="BN75" s="215" t="s">
        <v>101</v>
      </c>
      <c r="BO75" s="215" t="s">
        <v>101</v>
      </c>
      <c r="BP75" s="215" t="s">
        <v>101</v>
      </c>
      <c r="BQ75" s="216">
        <f>0.641+0.96</f>
        <v>1.601</v>
      </c>
      <c r="BR75" s="215" t="s">
        <v>101</v>
      </c>
      <c r="BS75" s="216">
        <v>0.316</v>
      </c>
      <c r="BT75" s="218">
        <v>0</v>
      </c>
      <c r="BU75" s="215" t="s">
        <v>101</v>
      </c>
      <c r="BV75" s="215" t="s">
        <v>101</v>
      </c>
    </row>
    <row r="76" spans="1:74" ht="45.75" customHeight="1" x14ac:dyDescent="0.25">
      <c r="A76" s="151" t="s">
        <v>204</v>
      </c>
      <c r="B76" s="152" t="s">
        <v>205</v>
      </c>
      <c r="C76" s="147" t="s">
        <v>101</v>
      </c>
      <c r="D76" s="215" t="s">
        <v>101</v>
      </c>
      <c r="E76" s="215" t="s">
        <v>101</v>
      </c>
      <c r="F76" s="283">
        <f>AH76+AV76</f>
        <v>0</v>
      </c>
      <c r="G76" s="215" t="s">
        <v>101</v>
      </c>
      <c r="H76" s="283">
        <f>AJ76+AX76</f>
        <v>0</v>
      </c>
      <c r="I76" s="283">
        <f>AK76+AY76</f>
        <v>0</v>
      </c>
      <c r="J76" s="215" t="s">
        <v>101</v>
      </c>
      <c r="K76" s="215" t="s">
        <v>101</v>
      </c>
      <c r="L76" s="215" t="s">
        <v>101</v>
      </c>
      <c r="M76" s="283">
        <f>AO76+BC76</f>
        <v>0</v>
      </c>
      <c r="N76" s="215" t="s">
        <v>101</v>
      </c>
      <c r="O76" s="283">
        <f>AQ76+BE76</f>
        <v>0</v>
      </c>
      <c r="P76" s="283">
        <f>AR76+BF76</f>
        <v>0</v>
      </c>
      <c r="Q76" s="215" t="s">
        <v>101</v>
      </c>
      <c r="R76" s="215" t="s">
        <v>101</v>
      </c>
      <c r="S76" s="215" t="s">
        <v>101</v>
      </c>
      <c r="T76" s="216">
        <v>0</v>
      </c>
      <c r="U76" s="215" t="s">
        <v>101</v>
      </c>
      <c r="V76" s="218">
        <v>0</v>
      </c>
      <c r="W76" s="218">
        <v>0</v>
      </c>
      <c r="X76" s="215" t="s">
        <v>101</v>
      </c>
      <c r="Y76" s="215" t="s">
        <v>101</v>
      </c>
      <c r="Z76" s="215" t="s">
        <v>101</v>
      </c>
      <c r="AA76" s="216">
        <v>0</v>
      </c>
      <c r="AB76" s="215" t="s">
        <v>101</v>
      </c>
      <c r="AC76" s="216">
        <v>0</v>
      </c>
      <c r="AD76" s="218">
        <v>0</v>
      </c>
      <c r="AE76" s="215" t="s">
        <v>101</v>
      </c>
      <c r="AF76" s="215" t="s">
        <v>101</v>
      </c>
      <c r="AG76" s="215" t="s">
        <v>101</v>
      </c>
      <c r="AH76" s="218">
        <v>0</v>
      </c>
      <c r="AI76" s="215" t="s">
        <v>101</v>
      </c>
      <c r="AJ76" s="218">
        <v>0</v>
      </c>
      <c r="AK76" s="218">
        <v>0</v>
      </c>
      <c r="AL76" s="215" t="s">
        <v>101</v>
      </c>
      <c r="AM76" s="215" t="s">
        <v>101</v>
      </c>
      <c r="AN76" s="215" t="s">
        <v>101</v>
      </c>
      <c r="AO76" s="218">
        <v>0</v>
      </c>
      <c r="AP76" s="215" t="s">
        <v>101</v>
      </c>
      <c r="AQ76" s="218">
        <v>0</v>
      </c>
      <c r="AR76" s="218">
        <v>0</v>
      </c>
      <c r="AS76" s="215" t="s">
        <v>101</v>
      </c>
      <c r="AT76" s="215" t="s">
        <v>101</v>
      </c>
      <c r="AU76" s="215" t="s">
        <v>101</v>
      </c>
      <c r="AV76" s="218">
        <v>0</v>
      </c>
      <c r="AW76" s="215" t="s">
        <v>101</v>
      </c>
      <c r="AX76" s="218">
        <v>0</v>
      </c>
      <c r="AY76" s="218">
        <v>0</v>
      </c>
      <c r="AZ76" s="215" t="s">
        <v>101</v>
      </c>
      <c r="BA76" s="215" t="s">
        <v>101</v>
      </c>
      <c r="BB76" s="215" t="s">
        <v>101</v>
      </c>
      <c r="BC76" s="218">
        <v>0</v>
      </c>
      <c r="BD76" s="215" t="s">
        <v>101</v>
      </c>
      <c r="BE76" s="218">
        <v>0</v>
      </c>
      <c r="BF76" s="218">
        <v>0</v>
      </c>
      <c r="BG76" s="215" t="s">
        <v>101</v>
      </c>
      <c r="BH76" s="215" t="s">
        <v>101</v>
      </c>
      <c r="BI76" s="215" t="s">
        <v>101</v>
      </c>
      <c r="BJ76" s="216">
        <v>0</v>
      </c>
      <c r="BK76" s="215" t="s">
        <v>101</v>
      </c>
      <c r="BL76" s="216">
        <v>0</v>
      </c>
      <c r="BM76" s="218">
        <v>0</v>
      </c>
      <c r="BN76" s="215" t="s">
        <v>101</v>
      </c>
      <c r="BO76" s="215" t="s">
        <v>101</v>
      </c>
      <c r="BP76" s="215" t="s">
        <v>101</v>
      </c>
      <c r="BQ76" s="216">
        <v>0</v>
      </c>
      <c r="BR76" s="215" t="s">
        <v>101</v>
      </c>
      <c r="BS76" s="216">
        <v>0</v>
      </c>
      <c r="BT76" s="218">
        <v>0</v>
      </c>
      <c r="BU76" s="215" t="s">
        <v>101</v>
      </c>
      <c r="BV76" s="215" t="s">
        <v>101</v>
      </c>
    </row>
    <row r="77" spans="1:74" ht="45.75" customHeight="1" x14ac:dyDescent="0.25">
      <c r="A77" s="151" t="s">
        <v>206</v>
      </c>
      <c r="B77" s="152" t="s">
        <v>207</v>
      </c>
      <c r="C77" s="147" t="s">
        <v>101</v>
      </c>
      <c r="D77" s="215" t="s">
        <v>101</v>
      </c>
      <c r="E77" s="215" t="s">
        <v>101</v>
      </c>
      <c r="F77" s="283">
        <f>SUM(F78:F86)</f>
        <v>0</v>
      </c>
      <c r="G77" s="215" t="s">
        <v>101</v>
      </c>
      <c r="H77" s="283">
        <f>SUM(H78:H86)</f>
        <v>0</v>
      </c>
      <c r="I77" s="283">
        <f>SUM(I78:I86)</f>
        <v>0</v>
      </c>
      <c r="J77" s="215" t="s">
        <v>101</v>
      </c>
      <c r="K77" s="215" t="s">
        <v>101</v>
      </c>
      <c r="L77" s="215" t="s">
        <v>101</v>
      </c>
      <c r="M77" s="283">
        <f>SUM(M78:M86)</f>
        <v>0</v>
      </c>
      <c r="N77" s="215" t="s">
        <v>101</v>
      </c>
      <c r="O77" s="283">
        <f>SUM(O78:O86)</f>
        <v>0</v>
      </c>
      <c r="P77" s="283">
        <f>SUM(P78:P86)</f>
        <v>0</v>
      </c>
      <c r="Q77" s="215" t="s">
        <v>101</v>
      </c>
      <c r="R77" s="215" t="s">
        <v>101</v>
      </c>
      <c r="S77" s="215" t="s">
        <v>101</v>
      </c>
      <c r="T77" s="216">
        <f>T78+T79+T80+T81+T82+T83+T85+T86</f>
        <v>0</v>
      </c>
      <c r="U77" s="215" t="s">
        <v>101</v>
      </c>
      <c r="V77" s="283">
        <f>SUM(V78:V86)</f>
        <v>0</v>
      </c>
      <c r="W77" s="283">
        <f>SUM(W78:W86)</f>
        <v>0</v>
      </c>
      <c r="X77" s="215" t="s">
        <v>101</v>
      </c>
      <c r="Y77" s="215" t="s">
        <v>101</v>
      </c>
      <c r="Z77" s="215" t="s">
        <v>101</v>
      </c>
      <c r="AA77" s="216">
        <f>AA78+AA79+AA80+AA81+AA82+AA83+AA85+AA86</f>
        <v>0</v>
      </c>
      <c r="AB77" s="215" t="s">
        <v>101</v>
      </c>
      <c r="AC77" s="285">
        <f>SUM(AC78:AC86)</f>
        <v>0</v>
      </c>
      <c r="AD77" s="283">
        <f>SUM(AD78:AD86)</f>
        <v>0</v>
      </c>
      <c r="AE77" s="215" t="s">
        <v>101</v>
      </c>
      <c r="AF77" s="215" t="s">
        <v>101</v>
      </c>
      <c r="AG77" s="215" t="s">
        <v>101</v>
      </c>
      <c r="AH77" s="283">
        <f>SUM(AH78:AH86)</f>
        <v>0</v>
      </c>
      <c r="AI77" s="215" t="s">
        <v>101</v>
      </c>
      <c r="AJ77" s="283">
        <f>SUM(AJ78:AJ86)</f>
        <v>0</v>
      </c>
      <c r="AK77" s="283">
        <f>SUM(AK78:AK86)</f>
        <v>0</v>
      </c>
      <c r="AL77" s="215" t="s">
        <v>101</v>
      </c>
      <c r="AM77" s="215" t="s">
        <v>101</v>
      </c>
      <c r="AN77" s="215" t="s">
        <v>101</v>
      </c>
      <c r="AO77" s="283">
        <f>SUM(AO78:AO86)</f>
        <v>0</v>
      </c>
      <c r="AP77" s="215" t="s">
        <v>101</v>
      </c>
      <c r="AQ77" s="283">
        <f>SUM(AQ78:AQ86)</f>
        <v>0</v>
      </c>
      <c r="AR77" s="283">
        <f>SUM(AR78:AR86)</f>
        <v>0</v>
      </c>
      <c r="AS77" s="215" t="s">
        <v>101</v>
      </c>
      <c r="AT77" s="215" t="s">
        <v>101</v>
      </c>
      <c r="AU77" s="215" t="s">
        <v>101</v>
      </c>
      <c r="AV77" s="283">
        <f>SUM(AV78:AV86)</f>
        <v>0</v>
      </c>
      <c r="AW77" s="215" t="s">
        <v>101</v>
      </c>
      <c r="AX77" s="283">
        <f>SUM(AX78:AX86)</f>
        <v>0</v>
      </c>
      <c r="AY77" s="283">
        <f>SUM(AY78:AY86)</f>
        <v>0</v>
      </c>
      <c r="AZ77" s="215" t="s">
        <v>101</v>
      </c>
      <c r="BA77" s="215" t="s">
        <v>101</v>
      </c>
      <c r="BB77" s="215" t="s">
        <v>101</v>
      </c>
      <c r="BC77" s="283">
        <f>SUM(BC78:BC86)</f>
        <v>0</v>
      </c>
      <c r="BD77" s="215" t="s">
        <v>101</v>
      </c>
      <c r="BE77" s="283">
        <f>SUM(BE78:BE86)</f>
        <v>0</v>
      </c>
      <c r="BF77" s="283">
        <f>SUM(BF78:BF86)</f>
        <v>0</v>
      </c>
      <c r="BG77" s="215" t="s">
        <v>101</v>
      </c>
      <c r="BH77" s="215" t="s">
        <v>101</v>
      </c>
      <c r="BI77" s="215" t="s">
        <v>101</v>
      </c>
      <c r="BJ77" s="216">
        <f>BJ78+BJ79+BJ80+BJ81+BJ82+BJ83+BJ85+BJ86</f>
        <v>0</v>
      </c>
      <c r="BK77" s="215" t="s">
        <v>101</v>
      </c>
      <c r="BL77" s="285">
        <f>SUM(BL78:BL86)</f>
        <v>0</v>
      </c>
      <c r="BM77" s="283">
        <f>SUM(BM78:BM86)</f>
        <v>0</v>
      </c>
      <c r="BN77" s="215" t="s">
        <v>101</v>
      </c>
      <c r="BO77" s="215" t="s">
        <v>101</v>
      </c>
      <c r="BP77" s="215" t="s">
        <v>101</v>
      </c>
      <c r="BQ77" s="216">
        <f>BQ78+BQ79+BQ80+BQ81+BQ82+BQ83+BQ85+BQ86</f>
        <v>0</v>
      </c>
      <c r="BR77" s="215" t="s">
        <v>101</v>
      </c>
      <c r="BS77" s="285">
        <f>SUM(BS78:BS86)</f>
        <v>0</v>
      </c>
      <c r="BT77" s="283">
        <f>SUM(BT78:BT86)</f>
        <v>0</v>
      </c>
      <c r="BU77" s="215" t="s">
        <v>101</v>
      </c>
      <c r="BV77" s="215" t="s">
        <v>101</v>
      </c>
    </row>
    <row r="78" spans="1:74" ht="45.75" customHeight="1" x14ac:dyDescent="0.25">
      <c r="A78" s="151" t="s">
        <v>208</v>
      </c>
      <c r="B78" s="152" t="s">
        <v>209</v>
      </c>
      <c r="C78" s="147" t="s">
        <v>101</v>
      </c>
      <c r="D78" s="215" t="s">
        <v>101</v>
      </c>
      <c r="E78" s="215" t="s">
        <v>101</v>
      </c>
      <c r="F78" s="283">
        <f t="shared" ref="F78:F86" si="13">AH78+AV78</f>
        <v>0</v>
      </c>
      <c r="G78" s="215" t="s">
        <v>101</v>
      </c>
      <c r="H78" s="283">
        <f t="shared" ref="H78:H86" si="14">AJ78+AX78</f>
        <v>0</v>
      </c>
      <c r="I78" s="283">
        <f t="shared" ref="I78:I86" si="15">AK78+AY78</f>
        <v>0</v>
      </c>
      <c r="J78" s="215" t="s">
        <v>101</v>
      </c>
      <c r="K78" s="215" t="s">
        <v>101</v>
      </c>
      <c r="L78" s="215" t="s">
        <v>101</v>
      </c>
      <c r="M78" s="283">
        <f t="shared" ref="M78:M86" si="16">AO78+BC78</f>
        <v>0</v>
      </c>
      <c r="N78" s="215" t="s">
        <v>101</v>
      </c>
      <c r="O78" s="283">
        <f t="shared" ref="O78:O86" si="17">AQ78+BE78</f>
        <v>0</v>
      </c>
      <c r="P78" s="283">
        <f t="shared" ref="P78:P86" si="18">AR78+BF78</f>
        <v>0</v>
      </c>
      <c r="Q78" s="215" t="s">
        <v>101</v>
      </c>
      <c r="R78" s="215" t="s">
        <v>101</v>
      </c>
      <c r="S78" s="215" t="s">
        <v>101</v>
      </c>
      <c r="T78" s="216">
        <v>0</v>
      </c>
      <c r="U78" s="215" t="s">
        <v>101</v>
      </c>
      <c r="V78" s="218">
        <v>0</v>
      </c>
      <c r="W78" s="218">
        <v>0</v>
      </c>
      <c r="X78" s="215" t="s">
        <v>101</v>
      </c>
      <c r="Y78" s="215" t="s">
        <v>101</v>
      </c>
      <c r="Z78" s="215" t="s">
        <v>101</v>
      </c>
      <c r="AA78" s="216">
        <v>0</v>
      </c>
      <c r="AB78" s="215" t="s">
        <v>101</v>
      </c>
      <c r="AC78" s="216">
        <v>0</v>
      </c>
      <c r="AD78" s="218">
        <v>0</v>
      </c>
      <c r="AE78" s="215" t="s">
        <v>101</v>
      </c>
      <c r="AF78" s="215" t="s">
        <v>101</v>
      </c>
      <c r="AG78" s="215" t="s">
        <v>101</v>
      </c>
      <c r="AH78" s="218">
        <v>0</v>
      </c>
      <c r="AI78" s="215" t="s">
        <v>101</v>
      </c>
      <c r="AJ78" s="218">
        <v>0</v>
      </c>
      <c r="AK78" s="218">
        <v>0</v>
      </c>
      <c r="AL78" s="215" t="s">
        <v>101</v>
      </c>
      <c r="AM78" s="215" t="s">
        <v>101</v>
      </c>
      <c r="AN78" s="215" t="s">
        <v>101</v>
      </c>
      <c r="AO78" s="218">
        <v>0</v>
      </c>
      <c r="AP78" s="215" t="s">
        <v>101</v>
      </c>
      <c r="AQ78" s="218">
        <v>0</v>
      </c>
      <c r="AR78" s="218">
        <v>0</v>
      </c>
      <c r="AS78" s="215" t="s">
        <v>101</v>
      </c>
      <c r="AT78" s="215" t="s">
        <v>101</v>
      </c>
      <c r="AU78" s="215" t="s">
        <v>101</v>
      </c>
      <c r="AV78" s="218">
        <v>0</v>
      </c>
      <c r="AW78" s="215" t="s">
        <v>101</v>
      </c>
      <c r="AX78" s="218">
        <v>0</v>
      </c>
      <c r="AY78" s="218">
        <v>0</v>
      </c>
      <c r="AZ78" s="215" t="s">
        <v>101</v>
      </c>
      <c r="BA78" s="215" t="s">
        <v>101</v>
      </c>
      <c r="BB78" s="215" t="s">
        <v>101</v>
      </c>
      <c r="BC78" s="218">
        <v>0</v>
      </c>
      <c r="BD78" s="215" t="s">
        <v>101</v>
      </c>
      <c r="BE78" s="218">
        <v>0</v>
      </c>
      <c r="BF78" s="218">
        <v>0</v>
      </c>
      <c r="BG78" s="215" t="s">
        <v>101</v>
      </c>
      <c r="BH78" s="215" t="s">
        <v>101</v>
      </c>
      <c r="BI78" s="215" t="s">
        <v>101</v>
      </c>
      <c r="BJ78" s="216">
        <v>0</v>
      </c>
      <c r="BK78" s="215" t="s">
        <v>101</v>
      </c>
      <c r="BL78" s="216">
        <v>0</v>
      </c>
      <c r="BM78" s="218">
        <v>0</v>
      </c>
      <c r="BN78" s="215" t="s">
        <v>101</v>
      </c>
      <c r="BO78" s="215" t="s">
        <v>101</v>
      </c>
      <c r="BP78" s="215" t="s">
        <v>101</v>
      </c>
      <c r="BQ78" s="216">
        <v>0</v>
      </c>
      <c r="BR78" s="215" t="s">
        <v>101</v>
      </c>
      <c r="BS78" s="216">
        <v>0</v>
      </c>
      <c r="BT78" s="218">
        <v>0</v>
      </c>
      <c r="BU78" s="215" t="s">
        <v>101</v>
      </c>
      <c r="BV78" s="215" t="s">
        <v>101</v>
      </c>
    </row>
    <row r="79" spans="1:74" ht="45.75" customHeight="1" x14ac:dyDescent="0.25">
      <c r="A79" s="151" t="s">
        <v>210</v>
      </c>
      <c r="B79" s="152" t="s">
        <v>211</v>
      </c>
      <c r="C79" s="147" t="s">
        <v>101</v>
      </c>
      <c r="D79" s="215" t="s">
        <v>101</v>
      </c>
      <c r="E79" s="215" t="s">
        <v>101</v>
      </c>
      <c r="F79" s="283">
        <f t="shared" si="13"/>
        <v>0</v>
      </c>
      <c r="G79" s="215" t="s">
        <v>101</v>
      </c>
      <c r="H79" s="283">
        <f t="shared" si="14"/>
        <v>0</v>
      </c>
      <c r="I79" s="283">
        <f t="shared" si="15"/>
        <v>0</v>
      </c>
      <c r="J79" s="215" t="s">
        <v>101</v>
      </c>
      <c r="K79" s="215" t="s">
        <v>101</v>
      </c>
      <c r="L79" s="215" t="s">
        <v>101</v>
      </c>
      <c r="M79" s="283">
        <f t="shared" si="16"/>
        <v>0</v>
      </c>
      <c r="N79" s="215" t="s">
        <v>101</v>
      </c>
      <c r="O79" s="283">
        <f t="shared" si="17"/>
        <v>0</v>
      </c>
      <c r="P79" s="283">
        <f t="shared" si="18"/>
        <v>0</v>
      </c>
      <c r="Q79" s="215" t="s">
        <v>101</v>
      </c>
      <c r="R79" s="215" t="s">
        <v>101</v>
      </c>
      <c r="S79" s="215" t="s">
        <v>101</v>
      </c>
      <c r="T79" s="216">
        <v>0</v>
      </c>
      <c r="U79" s="215" t="s">
        <v>101</v>
      </c>
      <c r="V79" s="218">
        <v>0</v>
      </c>
      <c r="W79" s="218">
        <v>0</v>
      </c>
      <c r="X79" s="215" t="s">
        <v>101</v>
      </c>
      <c r="Y79" s="215" t="s">
        <v>101</v>
      </c>
      <c r="Z79" s="215" t="s">
        <v>101</v>
      </c>
      <c r="AA79" s="216">
        <v>0</v>
      </c>
      <c r="AB79" s="215" t="s">
        <v>101</v>
      </c>
      <c r="AC79" s="216">
        <v>0</v>
      </c>
      <c r="AD79" s="218">
        <v>0</v>
      </c>
      <c r="AE79" s="215" t="s">
        <v>101</v>
      </c>
      <c r="AF79" s="215" t="s">
        <v>101</v>
      </c>
      <c r="AG79" s="215" t="s">
        <v>101</v>
      </c>
      <c r="AH79" s="218">
        <v>0</v>
      </c>
      <c r="AI79" s="215" t="s">
        <v>101</v>
      </c>
      <c r="AJ79" s="218">
        <v>0</v>
      </c>
      <c r="AK79" s="218">
        <v>0</v>
      </c>
      <c r="AL79" s="215" t="s">
        <v>101</v>
      </c>
      <c r="AM79" s="215" t="s">
        <v>101</v>
      </c>
      <c r="AN79" s="215" t="s">
        <v>101</v>
      </c>
      <c r="AO79" s="218">
        <v>0</v>
      </c>
      <c r="AP79" s="215" t="s">
        <v>101</v>
      </c>
      <c r="AQ79" s="218">
        <v>0</v>
      </c>
      <c r="AR79" s="218">
        <v>0</v>
      </c>
      <c r="AS79" s="215" t="s">
        <v>101</v>
      </c>
      <c r="AT79" s="215" t="s">
        <v>101</v>
      </c>
      <c r="AU79" s="215" t="s">
        <v>101</v>
      </c>
      <c r="AV79" s="218">
        <v>0</v>
      </c>
      <c r="AW79" s="215" t="s">
        <v>101</v>
      </c>
      <c r="AX79" s="218">
        <v>0</v>
      </c>
      <c r="AY79" s="218">
        <v>0</v>
      </c>
      <c r="AZ79" s="215" t="s">
        <v>101</v>
      </c>
      <c r="BA79" s="215" t="s">
        <v>101</v>
      </c>
      <c r="BB79" s="215" t="s">
        <v>101</v>
      </c>
      <c r="BC79" s="218">
        <v>0</v>
      </c>
      <c r="BD79" s="215" t="s">
        <v>101</v>
      </c>
      <c r="BE79" s="218">
        <v>0</v>
      </c>
      <c r="BF79" s="218">
        <v>0</v>
      </c>
      <c r="BG79" s="215" t="s">
        <v>101</v>
      </c>
      <c r="BH79" s="215" t="s">
        <v>101</v>
      </c>
      <c r="BI79" s="215" t="s">
        <v>101</v>
      </c>
      <c r="BJ79" s="216">
        <v>0</v>
      </c>
      <c r="BK79" s="215" t="s">
        <v>101</v>
      </c>
      <c r="BL79" s="216">
        <v>0</v>
      </c>
      <c r="BM79" s="218">
        <v>0</v>
      </c>
      <c r="BN79" s="215" t="s">
        <v>101</v>
      </c>
      <c r="BO79" s="215" t="s">
        <v>101</v>
      </c>
      <c r="BP79" s="215" t="s">
        <v>101</v>
      </c>
      <c r="BQ79" s="216">
        <v>0</v>
      </c>
      <c r="BR79" s="215" t="s">
        <v>101</v>
      </c>
      <c r="BS79" s="216">
        <v>0</v>
      </c>
      <c r="BT79" s="218">
        <v>0</v>
      </c>
      <c r="BU79" s="215" t="s">
        <v>101</v>
      </c>
      <c r="BV79" s="215" t="s">
        <v>101</v>
      </c>
    </row>
    <row r="80" spans="1:74" ht="45.75" customHeight="1" x14ac:dyDescent="0.25">
      <c r="A80" s="151" t="s">
        <v>212</v>
      </c>
      <c r="B80" s="152" t="s">
        <v>213</v>
      </c>
      <c r="C80" s="147" t="s">
        <v>101</v>
      </c>
      <c r="D80" s="215" t="s">
        <v>101</v>
      </c>
      <c r="E80" s="215" t="s">
        <v>101</v>
      </c>
      <c r="F80" s="283">
        <f t="shared" si="13"/>
        <v>0</v>
      </c>
      <c r="G80" s="215" t="s">
        <v>101</v>
      </c>
      <c r="H80" s="283">
        <f t="shared" si="14"/>
        <v>0</v>
      </c>
      <c r="I80" s="283">
        <f t="shared" si="15"/>
        <v>0</v>
      </c>
      <c r="J80" s="215" t="s">
        <v>101</v>
      </c>
      <c r="K80" s="215" t="s">
        <v>101</v>
      </c>
      <c r="L80" s="215" t="s">
        <v>101</v>
      </c>
      <c r="M80" s="283">
        <f t="shared" si="16"/>
        <v>0</v>
      </c>
      <c r="N80" s="215" t="s">
        <v>101</v>
      </c>
      <c r="O80" s="283">
        <f t="shared" si="17"/>
        <v>0</v>
      </c>
      <c r="P80" s="283">
        <f t="shared" si="18"/>
        <v>0</v>
      </c>
      <c r="Q80" s="215" t="s">
        <v>101</v>
      </c>
      <c r="R80" s="215" t="s">
        <v>101</v>
      </c>
      <c r="S80" s="215" t="s">
        <v>101</v>
      </c>
      <c r="T80" s="216">
        <v>0</v>
      </c>
      <c r="U80" s="215" t="s">
        <v>101</v>
      </c>
      <c r="V80" s="218">
        <v>0</v>
      </c>
      <c r="W80" s="218">
        <v>0</v>
      </c>
      <c r="X80" s="215" t="s">
        <v>101</v>
      </c>
      <c r="Y80" s="215" t="s">
        <v>101</v>
      </c>
      <c r="Z80" s="215" t="s">
        <v>101</v>
      </c>
      <c r="AA80" s="216">
        <v>0</v>
      </c>
      <c r="AB80" s="215" t="s">
        <v>101</v>
      </c>
      <c r="AC80" s="216">
        <v>0</v>
      </c>
      <c r="AD80" s="218">
        <v>0</v>
      </c>
      <c r="AE80" s="215" t="s">
        <v>101</v>
      </c>
      <c r="AF80" s="215" t="s">
        <v>101</v>
      </c>
      <c r="AG80" s="215" t="s">
        <v>101</v>
      </c>
      <c r="AH80" s="218">
        <v>0</v>
      </c>
      <c r="AI80" s="215" t="s">
        <v>101</v>
      </c>
      <c r="AJ80" s="218">
        <v>0</v>
      </c>
      <c r="AK80" s="218">
        <v>0</v>
      </c>
      <c r="AL80" s="215" t="s">
        <v>101</v>
      </c>
      <c r="AM80" s="215" t="s">
        <v>101</v>
      </c>
      <c r="AN80" s="215" t="s">
        <v>101</v>
      </c>
      <c r="AO80" s="218">
        <v>0</v>
      </c>
      <c r="AP80" s="215" t="s">
        <v>101</v>
      </c>
      <c r="AQ80" s="218">
        <v>0</v>
      </c>
      <c r="AR80" s="218">
        <v>0</v>
      </c>
      <c r="AS80" s="215" t="s">
        <v>101</v>
      </c>
      <c r="AT80" s="215" t="s">
        <v>101</v>
      </c>
      <c r="AU80" s="215" t="s">
        <v>101</v>
      </c>
      <c r="AV80" s="218">
        <v>0</v>
      </c>
      <c r="AW80" s="215" t="s">
        <v>101</v>
      </c>
      <c r="AX80" s="218">
        <v>0</v>
      </c>
      <c r="AY80" s="218">
        <v>0</v>
      </c>
      <c r="AZ80" s="215" t="s">
        <v>101</v>
      </c>
      <c r="BA80" s="215" t="s">
        <v>101</v>
      </c>
      <c r="BB80" s="215" t="s">
        <v>101</v>
      </c>
      <c r="BC80" s="218">
        <v>0</v>
      </c>
      <c r="BD80" s="215" t="s">
        <v>101</v>
      </c>
      <c r="BE80" s="218">
        <v>0</v>
      </c>
      <c r="BF80" s="218">
        <v>0</v>
      </c>
      <c r="BG80" s="215" t="s">
        <v>101</v>
      </c>
      <c r="BH80" s="215" t="s">
        <v>101</v>
      </c>
      <c r="BI80" s="215" t="s">
        <v>101</v>
      </c>
      <c r="BJ80" s="216">
        <v>0</v>
      </c>
      <c r="BK80" s="215" t="s">
        <v>101</v>
      </c>
      <c r="BL80" s="216">
        <v>0</v>
      </c>
      <c r="BM80" s="218">
        <v>0</v>
      </c>
      <c r="BN80" s="215" t="s">
        <v>101</v>
      </c>
      <c r="BO80" s="215" t="s">
        <v>101</v>
      </c>
      <c r="BP80" s="215" t="s">
        <v>101</v>
      </c>
      <c r="BQ80" s="216">
        <v>0</v>
      </c>
      <c r="BR80" s="215" t="s">
        <v>101</v>
      </c>
      <c r="BS80" s="216">
        <v>0</v>
      </c>
      <c r="BT80" s="218">
        <v>0</v>
      </c>
      <c r="BU80" s="215" t="s">
        <v>101</v>
      </c>
      <c r="BV80" s="215" t="s">
        <v>101</v>
      </c>
    </row>
    <row r="81" spans="1:74" ht="45.75" customHeight="1" x14ac:dyDescent="0.25">
      <c r="A81" s="151" t="s">
        <v>214</v>
      </c>
      <c r="B81" s="152" t="s">
        <v>215</v>
      </c>
      <c r="C81" s="147" t="s">
        <v>101</v>
      </c>
      <c r="D81" s="215" t="s">
        <v>101</v>
      </c>
      <c r="E81" s="215" t="s">
        <v>101</v>
      </c>
      <c r="F81" s="283">
        <f t="shared" si="13"/>
        <v>0</v>
      </c>
      <c r="G81" s="215" t="s">
        <v>101</v>
      </c>
      <c r="H81" s="283">
        <f t="shared" si="14"/>
        <v>0</v>
      </c>
      <c r="I81" s="283">
        <f t="shared" si="15"/>
        <v>0</v>
      </c>
      <c r="J81" s="215" t="s">
        <v>101</v>
      </c>
      <c r="K81" s="215" t="s">
        <v>101</v>
      </c>
      <c r="L81" s="215" t="s">
        <v>101</v>
      </c>
      <c r="M81" s="283">
        <f t="shared" si="16"/>
        <v>0</v>
      </c>
      <c r="N81" s="215" t="s">
        <v>101</v>
      </c>
      <c r="O81" s="283">
        <f t="shared" si="17"/>
        <v>0</v>
      </c>
      <c r="P81" s="283">
        <f t="shared" si="18"/>
        <v>0</v>
      </c>
      <c r="Q81" s="215" t="s">
        <v>101</v>
      </c>
      <c r="R81" s="215" t="s">
        <v>101</v>
      </c>
      <c r="S81" s="215" t="s">
        <v>101</v>
      </c>
      <c r="T81" s="216">
        <v>0</v>
      </c>
      <c r="U81" s="215" t="s">
        <v>101</v>
      </c>
      <c r="V81" s="218">
        <v>0</v>
      </c>
      <c r="W81" s="218">
        <v>0</v>
      </c>
      <c r="X81" s="215" t="s">
        <v>101</v>
      </c>
      <c r="Y81" s="215" t="s">
        <v>101</v>
      </c>
      <c r="Z81" s="215" t="s">
        <v>101</v>
      </c>
      <c r="AA81" s="216">
        <v>0</v>
      </c>
      <c r="AB81" s="215" t="s">
        <v>101</v>
      </c>
      <c r="AC81" s="216">
        <v>0</v>
      </c>
      <c r="AD81" s="218">
        <v>0</v>
      </c>
      <c r="AE81" s="215" t="s">
        <v>101</v>
      </c>
      <c r="AF81" s="215" t="s">
        <v>101</v>
      </c>
      <c r="AG81" s="215" t="s">
        <v>101</v>
      </c>
      <c r="AH81" s="218">
        <v>0</v>
      </c>
      <c r="AI81" s="215" t="s">
        <v>101</v>
      </c>
      <c r="AJ81" s="218">
        <v>0</v>
      </c>
      <c r="AK81" s="218">
        <v>0</v>
      </c>
      <c r="AL81" s="215" t="s">
        <v>101</v>
      </c>
      <c r="AM81" s="215" t="s">
        <v>101</v>
      </c>
      <c r="AN81" s="215" t="s">
        <v>101</v>
      </c>
      <c r="AO81" s="218">
        <v>0</v>
      </c>
      <c r="AP81" s="215" t="s">
        <v>101</v>
      </c>
      <c r="AQ81" s="218">
        <v>0</v>
      </c>
      <c r="AR81" s="218">
        <v>0</v>
      </c>
      <c r="AS81" s="215" t="s">
        <v>101</v>
      </c>
      <c r="AT81" s="215" t="s">
        <v>101</v>
      </c>
      <c r="AU81" s="215" t="s">
        <v>101</v>
      </c>
      <c r="AV81" s="218">
        <v>0</v>
      </c>
      <c r="AW81" s="215" t="s">
        <v>101</v>
      </c>
      <c r="AX81" s="218">
        <v>0</v>
      </c>
      <c r="AY81" s="218">
        <v>0</v>
      </c>
      <c r="AZ81" s="215" t="s">
        <v>101</v>
      </c>
      <c r="BA81" s="215" t="s">
        <v>101</v>
      </c>
      <c r="BB81" s="215" t="s">
        <v>101</v>
      </c>
      <c r="BC81" s="218">
        <v>0</v>
      </c>
      <c r="BD81" s="215" t="s">
        <v>101</v>
      </c>
      <c r="BE81" s="218">
        <v>0</v>
      </c>
      <c r="BF81" s="218">
        <v>0</v>
      </c>
      <c r="BG81" s="215" t="s">
        <v>101</v>
      </c>
      <c r="BH81" s="215" t="s">
        <v>101</v>
      </c>
      <c r="BI81" s="215" t="s">
        <v>101</v>
      </c>
      <c r="BJ81" s="216">
        <v>0</v>
      </c>
      <c r="BK81" s="215" t="s">
        <v>101</v>
      </c>
      <c r="BL81" s="216">
        <v>0</v>
      </c>
      <c r="BM81" s="218">
        <v>0</v>
      </c>
      <c r="BN81" s="215" t="s">
        <v>101</v>
      </c>
      <c r="BO81" s="215" t="s">
        <v>101</v>
      </c>
      <c r="BP81" s="215" t="s">
        <v>101</v>
      </c>
      <c r="BQ81" s="216">
        <v>0</v>
      </c>
      <c r="BR81" s="215" t="s">
        <v>101</v>
      </c>
      <c r="BS81" s="216">
        <v>0</v>
      </c>
      <c r="BT81" s="218">
        <v>0</v>
      </c>
      <c r="BU81" s="215" t="s">
        <v>101</v>
      </c>
      <c r="BV81" s="215" t="s">
        <v>101</v>
      </c>
    </row>
    <row r="82" spans="1:74" ht="45.75" customHeight="1" x14ac:dyDescent="0.25">
      <c r="A82" s="151" t="s">
        <v>216</v>
      </c>
      <c r="B82" s="152" t="s">
        <v>217</v>
      </c>
      <c r="C82" s="147" t="s">
        <v>101</v>
      </c>
      <c r="D82" s="215" t="s">
        <v>101</v>
      </c>
      <c r="E82" s="215" t="s">
        <v>101</v>
      </c>
      <c r="F82" s="283">
        <f t="shared" si="13"/>
        <v>0</v>
      </c>
      <c r="G82" s="215" t="s">
        <v>101</v>
      </c>
      <c r="H82" s="283">
        <f t="shared" si="14"/>
        <v>0</v>
      </c>
      <c r="I82" s="283">
        <f t="shared" si="15"/>
        <v>0</v>
      </c>
      <c r="J82" s="215" t="s">
        <v>101</v>
      </c>
      <c r="K82" s="215" t="s">
        <v>101</v>
      </c>
      <c r="L82" s="215" t="s">
        <v>101</v>
      </c>
      <c r="M82" s="283">
        <f t="shared" si="16"/>
        <v>0</v>
      </c>
      <c r="N82" s="215" t="s">
        <v>101</v>
      </c>
      <c r="O82" s="283">
        <f t="shared" si="17"/>
        <v>0</v>
      </c>
      <c r="P82" s="283">
        <f t="shared" si="18"/>
        <v>0</v>
      </c>
      <c r="Q82" s="215" t="s">
        <v>101</v>
      </c>
      <c r="R82" s="215" t="s">
        <v>101</v>
      </c>
      <c r="S82" s="215" t="s">
        <v>101</v>
      </c>
      <c r="T82" s="216">
        <v>0</v>
      </c>
      <c r="U82" s="215" t="s">
        <v>101</v>
      </c>
      <c r="V82" s="218">
        <v>0</v>
      </c>
      <c r="W82" s="218">
        <v>0</v>
      </c>
      <c r="X82" s="215" t="s">
        <v>101</v>
      </c>
      <c r="Y82" s="215" t="s">
        <v>101</v>
      </c>
      <c r="Z82" s="215" t="s">
        <v>101</v>
      </c>
      <c r="AA82" s="216">
        <v>0</v>
      </c>
      <c r="AB82" s="215" t="s">
        <v>101</v>
      </c>
      <c r="AC82" s="216">
        <v>0</v>
      </c>
      <c r="AD82" s="218">
        <v>0</v>
      </c>
      <c r="AE82" s="215" t="s">
        <v>101</v>
      </c>
      <c r="AF82" s="215" t="s">
        <v>101</v>
      </c>
      <c r="AG82" s="215" t="s">
        <v>101</v>
      </c>
      <c r="AH82" s="218">
        <v>0</v>
      </c>
      <c r="AI82" s="215" t="s">
        <v>101</v>
      </c>
      <c r="AJ82" s="218">
        <v>0</v>
      </c>
      <c r="AK82" s="218">
        <v>0</v>
      </c>
      <c r="AL82" s="215" t="s">
        <v>101</v>
      </c>
      <c r="AM82" s="215" t="s">
        <v>101</v>
      </c>
      <c r="AN82" s="215" t="s">
        <v>101</v>
      </c>
      <c r="AO82" s="218">
        <v>0</v>
      </c>
      <c r="AP82" s="215" t="s">
        <v>101</v>
      </c>
      <c r="AQ82" s="218">
        <v>0</v>
      </c>
      <c r="AR82" s="218">
        <v>0</v>
      </c>
      <c r="AS82" s="215" t="s">
        <v>101</v>
      </c>
      <c r="AT82" s="215" t="s">
        <v>101</v>
      </c>
      <c r="AU82" s="215" t="s">
        <v>101</v>
      </c>
      <c r="AV82" s="218">
        <v>0</v>
      </c>
      <c r="AW82" s="215" t="s">
        <v>101</v>
      </c>
      <c r="AX82" s="218">
        <v>0</v>
      </c>
      <c r="AY82" s="218">
        <v>0</v>
      </c>
      <c r="AZ82" s="215" t="s">
        <v>101</v>
      </c>
      <c r="BA82" s="215" t="s">
        <v>101</v>
      </c>
      <c r="BB82" s="215" t="s">
        <v>101</v>
      </c>
      <c r="BC82" s="218">
        <v>0</v>
      </c>
      <c r="BD82" s="215" t="s">
        <v>101</v>
      </c>
      <c r="BE82" s="218">
        <v>0</v>
      </c>
      <c r="BF82" s="218">
        <v>0</v>
      </c>
      <c r="BG82" s="215" t="s">
        <v>101</v>
      </c>
      <c r="BH82" s="215" t="s">
        <v>101</v>
      </c>
      <c r="BI82" s="215" t="s">
        <v>101</v>
      </c>
      <c r="BJ82" s="216">
        <v>0</v>
      </c>
      <c r="BK82" s="215" t="s">
        <v>101</v>
      </c>
      <c r="BL82" s="216">
        <v>0</v>
      </c>
      <c r="BM82" s="218">
        <v>0</v>
      </c>
      <c r="BN82" s="215" t="s">
        <v>101</v>
      </c>
      <c r="BO82" s="215" t="s">
        <v>101</v>
      </c>
      <c r="BP82" s="215" t="s">
        <v>101</v>
      </c>
      <c r="BQ82" s="216">
        <v>0</v>
      </c>
      <c r="BR82" s="215" t="s">
        <v>101</v>
      </c>
      <c r="BS82" s="216">
        <v>0</v>
      </c>
      <c r="BT82" s="218">
        <v>0</v>
      </c>
      <c r="BU82" s="215" t="s">
        <v>101</v>
      </c>
      <c r="BV82" s="215" t="s">
        <v>101</v>
      </c>
    </row>
    <row r="83" spans="1:74" ht="45.75" customHeight="1" x14ac:dyDescent="0.25">
      <c r="A83" s="151" t="s">
        <v>218</v>
      </c>
      <c r="B83" s="152" t="s">
        <v>219</v>
      </c>
      <c r="C83" s="147" t="s">
        <v>101</v>
      </c>
      <c r="D83" s="215" t="s">
        <v>101</v>
      </c>
      <c r="E83" s="215" t="s">
        <v>101</v>
      </c>
      <c r="F83" s="283">
        <f t="shared" si="13"/>
        <v>0</v>
      </c>
      <c r="G83" s="215" t="s">
        <v>101</v>
      </c>
      <c r="H83" s="283">
        <f t="shared" si="14"/>
        <v>0</v>
      </c>
      <c r="I83" s="283">
        <f t="shared" si="15"/>
        <v>0</v>
      </c>
      <c r="J83" s="215" t="s">
        <v>101</v>
      </c>
      <c r="K83" s="215" t="s">
        <v>101</v>
      </c>
      <c r="L83" s="215" t="s">
        <v>101</v>
      </c>
      <c r="M83" s="283">
        <f t="shared" si="16"/>
        <v>0</v>
      </c>
      <c r="N83" s="215" t="s">
        <v>101</v>
      </c>
      <c r="O83" s="283">
        <f t="shared" si="17"/>
        <v>0</v>
      </c>
      <c r="P83" s="283">
        <f t="shared" si="18"/>
        <v>0</v>
      </c>
      <c r="Q83" s="215" t="s">
        <v>101</v>
      </c>
      <c r="R83" s="215" t="s">
        <v>101</v>
      </c>
      <c r="S83" s="215" t="s">
        <v>101</v>
      </c>
      <c r="T83" s="216">
        <f>T84</f>
        <v>0</v>
      </c>
      <c r="U83" s="215" t="s">
        <v>101</v>
      </c>
      <c r="V83" s="218">
        <f>V84</f>
        <v>0</v>
      </c>
      <c r="W83" s="218">
        <f>W84</f>
        <v>0</v>
      </c>
      <c r="X83" s="215" t="s">
        <v>101</v>
      </c>
      <c r="Y83" s="215" t="s">
        <v>101</v>
      </c>
      <c r="Z83" s="215" t="s">
        <v>101</v>
      </c>
      <c r="AA83" s="216">
        <f>AA84</f>
        <v>0</v>
      </c>
      <c r="AB83" s="215" t="s">
        <v>101</v>
      </c>
      <c r="AC83" s="216">
        <f>AC84</f>
        <v>0</v>
      </c>
      <c r="AD83" s="218">
        <f>AD84</f>
        <v>0</v>
      </c>
      <c r="AE83" s="215" t="s">
        <v>101</v>
      </c>
      <c r="AF83" s="215" t="s">
        <v>101</v>
      </c>
      <c r="AG83" s="215" t="s">
        <v>101</v>
      </c>
      <c r="AH83" s="218">
        <f>AH84</f>
        <v>0</v>
      </c>
      <c r="AI83" s="215" t="s">
        <v>101</v>
      </c>
      <c r="AJ83" s="218">
        <f>AJ84</f>
        <v>0</v>
      </c>
      <c r="AK83" s="218">
        <f>AK84</f>
        <v>0</v>
      </c>
      <c r="AL83" s="215" t="s">
        <v>101</v>
      </c>
      <c r="AM83" s="215" t="s">
        <v>101</v>
      </c>
      <c r="AN83" s="215" t="s">
        <v>101</v>
      </c>
      <c r="AO83" s="218">
        <f>AO84</f>
        <v>0</v>
      </c>
      <c r="AP83" s="215" t="s">
        <v>101</v>
      </c>
      <c r="AQ83" s="218">
        <f>AQ84</f>
        <v>0</v>
      </c>
      <c r="AR83" s="218">
        <f>AR84</f>
        <v>0</v>
      </c>
      <c r="AS83" s="215" t="s">
        <v>101</v>
      </c>
      <c r="AT83" s="215" t="s">
        <v>101</v>
      </c>
      <c r="AU83" s="215" t="s">
        <v>101</v>
      </c>
      <c r="AV83" s="218">
        <f>AV84</f>
        <v>0</v>
      </c>
      <c r="AW83" s="215" t="s">
        <v>101</v>
      </c>
      <c r="AX83" s="218">
        <f>AX84</f>
        <v>0</v>
      </c>
      <c r="AY83" s="218">
        <f>AY84</f>
        <v>0</v>
      </c>
      <c r="AZ83" s="215" t="s">
        <v>101</v>
      </c>
      <c r="BA83" s="215" t="s">
        <v>101</v>
      </c>
      <c r="BB83" s="215" t="s">
        <v>101</v>
      </c>
      <c r="BC83" s="218">
        <f>BC84</f>
        <v>0</v>
      </c>
      <c r="BD83" s="215" t="s">
        <v>101</v>
      </c>
      <c r="BE83" s="218">
        <f>BE84</f>
        <v>0</v>
      </c>
      <c r="BF83" s="218">
        <f>BF84</f>
        <v>0</v>
      </c>
      <c r="BG83" s="215" t="s">
        <v>101</v>
      </c>
      <c r="BH83" s="215" t="s">
        <v>101</v>
      </c>
      <c r="BI83" s="215" t="s">
        <v>101</v>
      </c>
      <c r="BJ83" s="216">
        <f>BJ84</f>
        <v>0</v>
      </c>
      <c r="BK83" s="215" t="s">
        <v>101</v>
      </c>
      <c r="BL83" s="216">
        <f>BL84</f>
        <v>0</v>
      </c>
      <c r="BM83" s="218">
        <f>BM84</f>
        <v>0</v>
      </c>
      <c r="BN83" s="215" t="s">
        <v>101</v>
      </c>
      <c r="BO83" s="215" t="s">
        <v>101</v>
      </c>
      <c r="BP83" s="215" t="s">
        <v>101</v>
      </c>
      <c r="BQ83" s="216">
        <f>BQ84</f>
        <v>0</v>
      </c>
      <c r="BR83" s="215" t="s">
        <v>101</v>
      </c>
      <c r="BS83" s="216">
        <f>BS84</f>
        <v>0</v>
      </c>
      <c r="BT83" s="218">
        <f>BT84</f>
        <v>0</v>
      </c>
      <c r="BU83" s="215" t="s">
        <v>101</v>
      </c>
      <c r="BV83" s="215" t="s">
        <v>101</v>
      </c>
    </row>
    <row r="84" spans="1:74" ht="45.75" customHeight="1" x14ac:dyDescent="0.25">
      <c r="A84" s="151" t="s">
        <v>218</v>
      </c>
      <c r="B84" s="169" t="s">
        <v>220</v>
      </c>
      <c r="C84" s="147" t="s">
        <v>101</v>
      </c>
      <c r="D84" s="215" t="s">
        <v>101</v>
      </c>
      <c r="E84" s="215" t="s">
        <v>101</v>
      </c>
      <c r="F84" s="283">
        <f t="shared" si="13"/>
        <v>0</v>
      </c>
      <c r="G84" s="215" t="s">
        <v>101</v>
      </c>
      <c r="H84" s="283">
        <f t="shared" si="14"/>
        <v>0</v>
      </c>
      <c r="I84" s="283">
        <f t="shared" si="15"/>
        <v>0</v>
      </c>
      <c r="J84" s="215" t="s">
        <v>101</v>
      </c>
      <c r="K84" s="215" t="s">
        <v>101</v>
      </c>
      <c r="L84" s="215" t="s">
        <v>101</v>
      </c>
      <c r="M84" s="283">
        <f t="shared" si="16"/>
        <v>0</v>
      </c>
      <c r="N84" s="215" t="s">
        <v>101</v>
      </c>
      <c r="O84" s="283">
        <f t="shared" si="17"/>
        <v>0</v>
      </c>
      <c r="P84" s="283">
        <f t="shared" si="18"/>
        <v>0</v>
      </c>
      <c r="Q84" s="215" t="s">
        <v>101</v>
      </c>
      <c r="R84" s="215" t="s">
        <v>101</v>
      </c>
      <c r="S84" s="215" t="s">
        <v>101</v>
      </c>
      <c r="T84" s="216">
        <v>0</v>
      </c>
      <c r="U84" s="215" t="s">
        <v>101</v>
      </c>
      <c r="V84" s="218">
        <v>0</v>
      </c>
      <c r="W84" s="218">
        <v>0</v>
      </c>
      <c r="X84" s="215" t="s">
        <v>101</v>
      </c>
      <c r="Y84" s="215" t="s">
        <v>101</v>
      </c>
      <c r="Z84" s="215" t="s">
        <v>101</v>
      </c>
      <c r="AA84" s="216">
        <v>0</v>
      </c>
      <c r="AB84" s="215" t="s">
        <v>101</v>
      </c>
      <c r="AC84" s="216">
        <v>0</v>
      </c>
      <c r="AD84" s="218">
        <v>0</v>
      </c>
      <c r="AE84" s="215" t="s">
        <v>101</v>
      </c>
      <c r="AF84" s="215" t="s">
        <v>101</v>
      </c>
      <c r="AG84" s="215" t="s">
        <v>101</v>
      </c>
      <c r="AH84" s="218">
        <v>0</v>
      </c>
      <c r="AI84" s="215" t="s">
        <v>101</v>
      </c>
      <c r="AJ84" s="218">
        <v>0</v>
      </c>
      <c r="AK84" s="218">
        <v>0</v>
      </c>
      <c r="AL84" s="215" t="s">
        <v>101</v>
      </c>
      <c r="AM84" s="215" t="s">
        <v>101</v>
      </c>
      <c r="AN84" s="215" t="s">
        <v>101</v>
      </c>
      <c r="AO84" s="218">
        <v>0</v>
      </c>
      <c r="AP84" s="215" t="s">
        <v>101</v>
      </c>
      <c r="AQ84" s="218">
        <v>0</v>
      </c>
      <c r="AR84" s="218">
        <v>0</v>
      </c>
      <c r="AS84" s="215" t="s">
        <v>101</v>
      </c>
      <c r="AT84" s="215" t="s">
        <v>101</v>
      </c>
      <c r="AU84" s="215" t="s">
        <v>101</v>
      </c>
      <c r="AV84" s="218">
        <v>0</v>
      </c>
      <c r="AW84" s="215" t="s">
        <v>101</v>
      </c>
      <c r="AX84" s="218">
        <v>0</v>
      </c>
      <c r="AY84" s="218">
        <v>0</v>
      </c>
      <c r="AZ84" s="215" t="s">
        <v>101</v>
      </c>
      <c r="BA84" s="215" t="s">
        <v>101</v>
      </c>
      <c r="BB84" s="215" t="s">
        <v>101</v>
      </c>
      <c r="BC84" s="218">
        <v>0</v>
      </c>
      <c r="BD84" s="215" t="s">
        <v>101</v>
      </c>
      <c r="BE84" s="218">
        <v>0</v>
      </c>
      <c r="BF84" s="218">
        <v>0</v>
      </c>
      <c r="BG84" s="215" t="s">
        <v>101</v>
      </c>
      <c r="BH84" s="215" t="s">
        <v>101</v>
      </c>
      <c r="BI84" s="215" t="s">
        <v>101</v>
      </c>
      <c r="BJ84" s="216">
        <v>0</v>
      </c>
      <c r="BK84" s="215" t="s">
        <v>101</v>
      </c>
      <c r="BL84" s="216">
        <v>0</v>
      </c>
      <c r="BM84" s="218">
        <v>0</v>
      </c>
      <c r="BN84" s="215" t="s">
        <v>101</v>
      </c>
      <c r="BO84" s="215" t="s">
        <v>101</v>
      </c>
      <c r="BP84" s="215" t="s">
        <v>101</v>
      </c>
      <c r="BQ84" s="216">
        <v>0</v>
      </c>
      <c r="BR84" s="215" t="s">
        <v>101</v>
      </c>
      <c r="BS84" s="216">
        <v>0</v>
      </c>
      <c r="BT84" s="218">
        <v>0</v>
      </c>
      <c r="BU84" s="215" t="s">
        <v>101</v>
      </c>
      <c r="BV84" s="215" t="s">
        <v>101</v>
      </c>
    </row>
    <row r="85" spans="1:74" ht="45.75" customHeight="1" x14ac:dyDescent="0.25">
      <c r="A85" s="151" t="s">
        <v>221</v>
      </c>
      <c r="B85" s="152" t="s">
        <v>222</v>
      </c>
      <c r="C85" s="147" t="s">
        <v>101</v>
      </c>
      <c r="D85" s="215" t="s">
        <v>101</v>
      </c>
      <c r="E85" s="215" t="s">
        <v>101</v>
      </c>
      <c r="F85" s="283">
        <f t="shared" si="13"/>
        <v>0</v>
      </c>
      <c r="G85" s="215" t="s">
        <v>101</v>
      </c>
      <c r="H85" s="283">
        <f t="shared" si="14"/>
        <v>0</v>
      </c>
      <c r="I85" s="283">
        <f t="shared" si="15"/>
        <v>0</v>
      </c>
      <c r="J85" s="215" t="s">
        <v>101</v>
      </c>
      <c r="K85" s="215" t="s">
        <v>101</v>
      </c>
      <c r="L85" s="215" t="s">
        <v>101</v>
      </c>
      <c r="M85" s="283">
        <f t="shared" si="16"/>
        <v>0</v>
      </c>
      <c r="N85" s="215" t="s">
        <v>101</v>
      </c>
      <c r="O85" s="283">
        <f t="shared" si="17"/>
        <v>0</v>
      </c>
      <c r="P85" s="283">
        <f t="shared" si="18"/>
        <v>0</v>
      </c>
      <c r="Q85" s="215" t="s">
        <v>101</v>
      </c>
      <c r="R85" s="215" t="s">
        <v>101</v>
      </c>
      <c r="S85" s="215" t="s">
        <v>101</v>
      </c>
      <c r="T85" s="216">
        <v>0</v>
      </c>
      <c r="U85" s="215" t="s">
        <v>101</v>
      </c>
      <c r="V85" s="218">
        <v>0</v>
      </c>
      <c r="W85" s="218">
        <v>0</v>
      </c>
      <c r="X85" s="215" t="s">
        <v>101</v>
      </c>
      <c r="Y85" s="215" t="s">
        <v>101</v>
      </c>
      <c r="Z85" s="215" t="s">
        <v>101</v>
      </c>
      <c r="AA85" s="216">
        <v>0</v>
      </c>
      <c r="AB85" s="215" t="s">
        <v>101</v>
      </c>
      <c r="AC85" s="216">
        <v>0</v>
      </c>
      <c r="AD85" s="218">
        <v>0</v>
      </c>
      <c r="AE85" s="215" t="s">
        <v>101</v>
      </c>
      <c r="AF85" s="215" t="s">
        <v>101</v>
      </c>
      <c r="AG85" s="215" t="s">
        <v>101</v>
      </c>
      <c r="AH85" s="218">
        <v>0</v>
      </c>
      <c r="AI85" s="215" t="s">
        <v>101</v>
      </c>
      <c r="AJ85" s="218">
        <v>0</v>
      </c>
      <c r="AK85" s="218">
        <v>0</v>
      </c>
      <c r="AL85" s="215" t="s">
        <v>101</v>
      </c>
      <c r="AM85" s="215" t="s">
        <v>101</v>
      </c>
      <c r="AN85" s="215" t="s">
        <v>101</v>
      </c>
      <c r="AO85" s="218">
        <v>0</v>
      </c>
      <c r="AP85" s="215" t="s">
        <v>101</v>
      </c>
      <c r="AQ85" s="218">
        <v>0</v>
      </c>
      <c r="AR85" s="218">
        <v>0</v>
      </c>
      <c r="AS85" s="215" t="s">
        <v>101</v>
      </c>
      <c r="AT85" s="215" t="s">
        <v>101</v>
      </c>
      <c r="AU85" s="215" t="s">
        <v>101</v>
      </c>
      <c r="AV85" s="218">
        <v>0</v>
      </c>
      <c r="AW85" s="215" t="s">
        <v>101</v>
      </c>
      <c r="AX85" s="218">
        <v>0</v>
      </c>
      <c r="AY85" s="218">
        <v>0</v>
      </c>
      <c r="AZ85" s="215" t="s">
        <v>101</v>
      </c>
      <c r="BA85" s="215" t="s">
        <v>101</v>
      </c>
      <c r="BB85" s="215" t="s">
        <v>101</v>
      </c>
      <c r="BC85" s="218">
        <v>0</v>
      </c>
      <c r="BD85" s="215" t="s">
        <v>101</v>
      </c>
      <c r="BE85" s="218">
        <v>0</v>
      </c>
      <c r="BF85" s="218">
        <v>0</v>
      </c>
      <c r="BG85" s="215" t="s">
        <v>101</v>
      </c>
      <c r="BH85" s="215" t="s">
        <v>101</v>
      </c>
      <c r="BI85" s="215" t="s">
        <v>101</v>
      </c>
      <c r="BJ85" s="216">
        <v>0</v>
      </c>
      <c r="BK85" s="215" t="s">
        <v>101</v>
      </c>
      <c r="BL85" s="216">
        <v>0</v>
      </c>
      <c r="BM85" s="218">
        <v>0</v>
      </c>
      <c r="BN85" s="215" t="s">
        <v>101</v>
      </c>
      <c r="BO85" s="215" t="s">
        <v>101</v>
      </c>
      <c r="BP85" s="215" t="s">
        <v>101</v>
      </c>
      <c r="BQ85" s="216">
        <v>0</v>
      </c>
      <c r="BR85" s="215" t="s">
        <v>101</v>
      </c>
      <c r="BS85" s="216">
        <v>0</v>
      </c>
      <c r="BT85" s="218">
        <v>0</v>
      </c>
      <c r="BU85" s="215" t="s">
        <v>101</v>
      </c>
      <c r="BV85" s="215" t="s">
        <v>101</v>
      </c>
    </row>
    <row r="86" spans="1:74" ht="45.75" customHeight="1" x14ac:dyDescent="0.25">
      <c r="A86" s="151" t="s">
        <v>223</v>
      </c>
      <c r="B86" s="152" t="s">
        <v>224</v>
      </c>
      <c r="C86" s="147" t="s">
        <v>101</v>
      </c>
      <c r="D86" s="215" t="s">
        <v>101</v>
      </c>
      <c r="E86" s="215" t="s">
        <v>101</v>
      </c>
      <c r="F86" s="283">
        <f t="shared" si="13"/>
        <v>0</v>
      </c>
      <c r="G86" s="215" t="s">
        <v>101</v>
      </c>
      <c r="H86" s="283">
        <f t="shared" si="14"/>
        <v>0</v>
      </c>
      <c r="I86" s="283">
        <f t="shared" si="15"/>
        <v>0</v>
      </c>
      <c r="J86" s="215" t="s">
        <v>101</v>
      </c>
      <c r="K86" s="215" t="s">
        <v>101</v>
      </c>
      <c r="L86" s="215" t="s">
        <v>101</v>
      </c>
      <c r="M86" s="283">
        <f t="shared" si="16"/>
        <v>0</v>
      </c>
      <c r="N86" s="215" t="s">
        <v>101</v>
      </c>
      <c r="O86" s="283">
        <f t="shared" si="17"/>
        <v>0</v>
      </c>
      <c r="P86" s="283">
        <f t="shared" si="18"/>
        <v>0</v>
      </c>
      <c r="Q86" s="215" t="s">
        <v>101</v>
      </c>
      <c r="R86" s="215" t="s">
        <v>101</v>
      </c>
      <c r="S86" s="215" t="s">
        <v>101</v>
      </c>
      <c r="T86" s="216">
        <v>0</v>
      </c>
      <c r="U86" s="215" t="s">
        <v>101</v>
      </c>
      <c r="V86" s="218">
        <v>0</v>
      </c>
      <c r="W86" s="218">
        <v>0</v>
      </c>
      <c r="X86" s="215" t="s">
        <v>101</v>
      </c>
      <c r="Y86" s="215" t="s">
        <v>101</v>
      </c>
      <c r="Z86" s="215" t="s">
        <v>101</v>
      </c>
      <c r="AA86" s="216">
        <v>0</v>
      </c>
      <c r="AB86" s="215" t="s">
        <v>101</v>
      </c>
      <c r="AC86" s="216">
        <v>0</v>
      </c>
      <c r="AD86" s="218">
        <v>0</v>
      </c>
      <c r="AE86" s="215" t="s">
        <v>101</v>
      </c>
      <c r="AF86" s="215" t="s">
        <v>101</v>
      </c>
      <c r="AG86" s="215" t="s">
        <v>101</v>
      </c>
      <c r="AH86" s="218">
        <v>0</v>
      </c>
      <c r="AI86" s="215" t="s">
        <v>101</v>
      </c>
      <c r="AJ86" s="218">
        <v>0</v>
      </c>
      <c r="AK86" s="218">
        <v>0</v>
      </c>
      <c r="AL86" s="215" t="s">
        <v>101</v>
      </c>
      <c r="AM86" s="215" t="s">
        <v>101</v>
      </c>
      <c r="AN86" s="215" t="s">
        <v>101</v>
      </c>
      <c r="AO86" s="218">
        <v>0</v>
      </c>
      <c r="AP86" s="215" t="s">
        <v>101</v>
      </c>
      <c r="AQ86" s="218">
        <v>0</v>
      </c>
      <c r="AR86" s="218">
        <v>0</v>
      </c>
      <c r="AS86" s="215" t="s">
        <v>101</v>
      </c>
      <c r="AT86" s="215" t="s">
        <v>101</v>
      </c>
      <c r="AU86" s="215" t="s">
        <v>101</v>
      </c>
      <c r="AV86" s="218">
        <v>0</v>
      </c>
      <c r="AW86" s="215" t="s">
        <v>101</v>
      </c>
      <c r="AX86" s="218">
        <v>0</v>
      </c>
      <c r="AY86" s="218">
        <v>0</v>
      </c>
      <c r="AZ86" s="215" t="s">
        <v>101</v>
      </c>
      <c r="BA86" s="215" t="s">
        <v>101</v>
      </c>
      <c r="BB86" s="215" t="s">
        <v>101</v>
      </c>
      <c r="BC86" s="218">
        <v>0</v>
      </c>
      <c r="BD86" s="215" t="s">
        <v>101</v>
      </c>
      <c r="BE86" s="218">
        <v>0</v>
      </c>
      <c r="BF86" s="218">
        <v>0</v>
      </c>
      <c r="BG86" s="215" t="s">
        <v>101</v>
      </c>
      <c r="BH86" s="215" t="s">
        <v>101</v>
      </c>
      <c r="BI86" s="215" t="s">
        <v>101</v>
      </c>
      <c r="BJ86" s="216">
        <v>0</v>
      </c>
      <c r="BK86" s="215" t="s">
        <v>101</v>
      </c>
      <c r="BL86" s="216">
        <v>0</v>
      </c>
      <c r="BM86" s="218">
        <v>0</v>
      </c>
      <c r="BN86" s="215" t="s">
        <v>101</v>
      </c>
      <c r="BO86" s="215" t="s">
        <v>101</v>
      </c>
      <c r="BP86" s="215" t="s">
        <v>101</v>
      </c>
      <c r="BQ86" s="216">
        <v>0</v>
      </c>
      <c r="BR86" s="215" t="s">
        <v>101</v>
      </c>
      <c r="BS86" s="216">
        <v>0</v>
      </c>
      <c r="BT86" s="218">
        <v>0</v>
      </c>
      <c r="BU86" s="215" t="s">
        <v>101</v>
      </c>
      <c r="BV86" s="215" t="s">
        <v>101</v>
      </c>
    </row>
    <row r="87" spans="1:74" ht="45.75" customHeight="1" x14ac:dyDescent="0.25">
      <c r="A87" s="151" t="s">
        <v>225</v>
      </c>
      <c r="B87" s="152" t="s">
        <v>226</v>
      </c>
      <c r="C87" s="147" t="s">
        <v>101</v>
      </c>
      <c r="D87" s="215" t="s">
        <v>101</v>
      </c>
      <c r="E87" s="215" t="s">
        <v>101</v>
      </c>
      <c r="F87" s="283">
        <f>SUM(F88:F89)</f>
        <v>0</v>
      </c>
      <c r="G87" s="215" t="s">
        <v>101</v>
      </c>
      <c r="H87" s="283">
        <f>SUM(H88:H89)</f>
        <v>0</v>
      </c>
      <c r="I87" s="283">
        <f>SUM(I88:I89)</f>
        <v>0</v>
      </c>
      <c r="J87" s="215" t="s">
        <v>101</v>
      </c>
      <c r="K87" s="215" t="s">
        <v>101</v>
      </c>
      <c r="L87" s="215" t="s">
        <v>101</v>
      </c>
      <c r="M87" s="283">
        <f>SUM(M88:M89)</f>
        <v>0</v>
      </c>
      <c r="N87" s="215" t="s">
        <v>101</v>
      </c>
      <c r="O87" s="283">
        <f>SUM(O88:O89)</f>
        <v>0</v>
      </c>
      <c r="P87" s="283">
        <f>SUM(P88:P89)</f>
        <v>0</v>
      </c>
      <c r="Q87" s="215" t="s">
        <v>101</v>
      </c>
      <c r="R87" s="215" t="s">
        <v>101</v>
      </c>
      <c r="S87" s="215" t="s">
        <v>101</v>
      </c>
      <c r="T87" s="216">
        <f>SUM(T88:T89)</f>
        <v>0</v>
      </c>
      <c r="U87" s="215" t="s">
        <v>101</v>
      </c>
      <c r="V87" s="283">
        <f>SUM(V88:V89)</f>
        <v>0</v>
      </c>
      <c r="W87" s="283">
        <f>SUM(W88:W89)</f>
        <v>0</v>
      </c>
      <c r="X87" s="215" t="s">
        <v>101</v>
      </c>
      <c r="Y87" s="215" t="s">
        <v>101</v>
      </c>
      <c r="Z87" s="215" t="s">
        <v>101</v>
      </c>
      <c r="AA87" s="216">
        <f>SUM(AA88:AA89)</f>
        <v>0</v>
      </c>
      <c r="AB87" s="215" t="s">
        <v>101</v>
      </c>
      <c r="AC87" s="285">
        <f>SUM(AC88:AC89)</f>
        <v>0</v>
      </c>
      <c r="AD87" s="283">
        <f>SUM(AD88:AD89)</f>
        <v>0</v>
      </c>
      <c r="AE87" s="215" t="s">
        <v>101</v>
      </c>
      <c r="AF87" s="215" t="s">
        <v>101</v>
      </c>
      <c r="AG87" s="215" t="s">
        <v>101</v>
      </c>
      <c r="AH87" s="283">
        <f>SUM(AH88:AH89)</f>
        <v>0</v>
      </c>
      <c r="AI87" s="215" t="s">
        <v>101</v>
      </c>
      <c r="AJ87" s="283">
        <f>SUM(AJ88:AJ89)</f>
        <v>0</v>
      </c>
      <c r="AK87" s="283">
        <f>SUM(AK88:AK89)</f>
        <v>0</v>
      </c>
      <c r="AL87" s="215" t="s">
        <v>101</v>
      </c>
      <c r="AM87" s="215" t="s">
        <v>101</v>
      </c>
      <c r="AN87" s="215" t="s">
        <v>101</v>
      </c>
      <c r="AO87" s="283">
        <f>SUM(AO88:AO89)</f>
        <v>0</v>
      </c>
      <c r="AP87" s="215" t="s">
        <v>101</v>
      </c>
      <c r="AQ87" s="283">
        <f>SUM(AQ88:AQ89)</f>
        <v>0</v>
      </c>
      <c r="AR87" s="283">
        <f>SUM(AR88:AR89)</f>
        <v>0</v>
      </c>
      <c r="AS87" s="215" t="s">
        <v>101</v>
      </c>
      <c r="AT87" s="215" t="s">
        <v>101</v>
      </c>
      <c r="AU87" s="215" t="s">
        <v>101</v>
      </c>
      <c r="AV87" s="283">
        <f>SUM(AV88:AV89)</f>
        <v>0</v>
      </c>
      <c r="AW87" s="215" t="s">
        <v>101</v>
      </c>
      <c r="AX87" s="283">
        <f>SUM(AX88:AX89)</f>
        <v>0</v>
      </c>
      <c r="AY87" s="283">
        <f>SUM(AY88:AY89)</f>
        <v>0</v>
      </c>
      <c r="AZ87" s="215" t="s">
        <v>101</v>
      </c>
      <c r="BA87" s="215" t="s">
        <v>101</v>
      </c>
      <c r="BB87" s="215" t="s">
        <v>101</v>
      </c>
      <c r="BC87" s="283">
        <f>SUM(BC88:BC89)</f>
        <v>0</v>
      </c>
      <c r="BD87" s="215" t="s">
        <v>101</v>
      </c>
      <c r="BE87" s="283">
        <f>SUM(BE88:BE89)</f>
        <v>0</v>
      </c>
      <c r="BF87" s="283">
        <f>SUM(BF88:BF89)</f>
        <v>0</v>
      </c>
      <c r="BG87" s="215" t="s">
        <v>101</v>
      </c>
      <c r="BH87" s="215" t="s">
        <v>101</v>
      </c>
      <c r="BI87" s="215" t="s">
        <v>101</v>
      </c>
      <c r="BJ87" s="216">
        <f>SUM(BJ88:BJ89)</f>
        <v>0</v>
      </c>
      <c r="BK87" s="215" t="s">
        <v>101</v>
      </c>
      <c r="BL87" s="285">
        <f>SUM(BL88:BL89)</f>
        <v>0</v>
      </c>
      <c r="BM87" s="283">
        <f>SUM(BM88:BM89)</f>
        <v>0</v>
      </c>
      <c r="BN87" s="215" t="s">
        <v>101</v>
      </c>
      <c r="BO87" s="215" t="s">
        <v>101</v>
      </c>
      <c r="BP87" s="215" t="s">
        <v>101</v>
      </c>
      <c r="BQ87" s="216">
        <f>SUM(BQ88:BQ89)</f>
        <v>0</v>
      </c>
      <c r="BR87" s="215" t="s">
        <v>101</v>
      </c>
      <c r="BS87" s="285">
        <f>SUM(BS88:BS89)</f>
        <v>0</v>
      </c>
      <c r="BT87" s="283">
        <f>SUM(BT88:BT89)</f>
        <v>0</v>
      </c>
      <c r="BU87" s="215" t="s">
        <v>101</v>
      </c>
      <c r="BV87" s="215" t="s">
        <v>101</v>
      </c>
    </row>
    <row r="88" spans="1:74" ht="45.75" customHeight="1" x14ac:dyDescent="0.25">
      <c r="A88" s="151" t="s">
        <v>227</v>
      </c>
      <c r="B88" s="152" t="s">
        <v>228</v>
      </c>
      <c r="C88" s="147" t="s">
        <v>101</v>
      </c>
      <c r="D88" s="215" t="s">
        <v>101</v>
      </c>
      <c r="E88" s="215" t="s">
        <v>101</v>
      </c>
      <c r="F88" s="283">
        <f>AH88+AV88</f>
        <v>0</v>
      </c>
      <c r="G88" s="215" t="s">
        <v>101</v>
      </c>
      <c r="H88" s="283">
        <f>AJ88+AX88</f>
        <v>0</v>
      </c>
      <c r="I88" s="283">
        <f>AK88+AY88</f>
        <v>0</v>
      </c>
      <c r="J88" s="215" t="s">
        <v>101</v>
      </c>
      <c r="K88" s="215" t="s">
        <v>101</v>
      </c>
      <c r="L88" s="215" t="s">
        <v>101</v>
      </c>
      <c r="M88" s="283">
        <f>AO88+BC88</f>
        <v>0</v>
      </c>
      <c r="N88" s="215" t="s">
        <v>101</v>
      </c>
      <c r="O88" s="283">
        <f>AQ88+BE88</f>
        <v>0</v>
      </c>
      <c r="P88" s="283">
        <f>AR88+BF88</f>
        <v>0</v>
      </c>
      <c r="Q88" s="215" t="s">
        <v>101</v>
      </c>
      <c r="R88" s="215" t="s">
        <v>101</v>
      </c>
      <c r="S88" s="215" t="s">
        <v>101</v>
      </c>
      <c r="T88" s="216">
        <v>0</v>
      </c>
      <c r="U88" s="215" t="s">
        <v>101</v>
      </c>
      <c r="V88" s="218">
        <v>0</v>
      </c>
      <c r="W88" s="218">
        <v>0</v>
      </c>
      <c r="X88" s="215" t="s">
        <v>101</v>
      </c>
      <c r="Y88" s="215" t="s">
        <v>101</v>
      </c>
      <c r="Z88" s="215" t="s">
        <v>101</v>
      </c>
      <c r="AA88" s="216">
        <v>0</v>
      </c>
      <c r="AB88" s="215" t="s">
        <v>101</v>
      </c>
      <c r="AC88" s="216">
        <v>0</v>
      </c>
      <c r="AD88" s="218">
        <v>0</v>
      </c>
      <c r="AE88" s="215" t="s">
        <v>101</v>
      </c>
      <c r="AF88" s="215" t="s">
        <v>101</v>
      </c>
      <c r="AG88" s="215" t="s">
        <v>101</v>
      </c>
      <c r="AH88" s="218">
        <v>0</v>
      </c>
      <c r="AI88" s="215" t="s">
        <v>101</v>
      </c>
      <c r="AJ88" s="218">
        <v>0</v>
      </c>
      <c r="AK88" s="218">
        <v>0</v>
      </c>
      <c r="AL88" s="215" t="s">
        <v>101</v>
      </c>
      <c r="AM88" s="215" t="s">
        <v>101</v>
      </c>
      <c r="AN88" s="215" t="s">
        <v>101</v>
      </c>
      <c r="AO88" s="218">
        <v>0</v>
      </c>
      <c r="AP88" s="215" t="s">
        <v>101</v>
      </c>
      <c r="AQ88" s="218">
        <v>0</v>
      </c>
      <c r="AR88" s="218">
        <v>0</v>
      </c>
      <c r="AS88" s="215" t="s">
        <v>101</v>
      </c>
      <c r="AT88" s="215" t="s">
        <v>101</v>
      </c>
      <c r="AU88" s="215" t="s">
        <v>101</v>
      </c>
      <c r="AV88" s="218">
        <v>0</v>
      </c>
      <c r="AW88" s="215" t="s">
        <v>101</v>
      </c>
      <c r="AX88" s="218">
        <v>0</v>
      </c>
      <c r="AY88" s="218">
        <v>0</v>
      </c>
      <c r="AZ88" s="215" t="s">
        <v>101</v>
      </c>
      <c r="BA88" s="215" t="s">
        <v>101</v>
      </c>
      <c r="BB88" s="215" t="s">
        <v>101</v>
      </c>
      <c r="BC88" s="218">
        <v>0</v>
      </c>
      <c r="BD88" s="215" t="s">
        <v>101</v>
      </c>
      <c r="BE88" s="218">
        <v>0</v>
      </c>
      <c r="BF88" s="218">
        <v>0</v>
      </c>
      <c r="BG88" s="215" t="s">
        <v>101</v>
      </c>
      <c r="BH88" s="215" t="s">
        <v>101</v>
      </c>
      <c r="BI88" s="215" t="s">
        <v>101</v>
      </c>
      <c r="BJ88" s="216">
        <v>0</v>
      </c>
      <c r="BK88" s="215" t="s">
        <v>101</v>
      </c>
      <c r="BL88" s="216">
        <v>0</v>
      </c>
      <c r="BM88" s="218">
        <v>0</v>
      </c>
      <c r="BN88" s="215" t="s">
        <v>101</v>
      </c>
      <c r="BO88" s="215" t="s">
        <v>101</v>
      </c>
      <c r="BP88" s="215" t="s">
        <v>101</v>
      </c>
      <c r="BQ88" s="216">
        <v>0</v>
      </c>
      <c r="BR88" s="215" t="s">
        <v>101</v>
      </c>
      <c r="BS88" s="216">
        <v>0</v>
      </c>
      <c r="BT88" s="218">
        <v>0</v>
      </c>
      <c r="BU88" s="215" t="s">
        <v>101</v>
      </c>
      <c r="BV88" s="215" t="s">
        <v>101</v>
      </c>
    </row>
    <row r="89" spans="1:74" ht="45.75" customHeight="1" x14ac:dyDescent="0.25">
      <c r="A89" s="151" t="s">
        <v>229</v>
      </c>
      <c r="B89" s="152" t="s">
        <v>230</v>
      </c>
      <c r="C89" s="147" t="s">
        <v>101</v>
      </c>
      <c r="D89" s="215" t="s">
        <v>101</v>
      </c>
      <c r="E89" s="215" t="s">
        <v>101</v>
      </c>
      <c r="F89" s="283">
        <f>AH89+AV89</f>
        <v>0</v>
      </c>
      <c r="G89" s="215" t="s">
        <v>101</v>
      </c>
      <c r="H89" s="283">
        <f>AJ89+AX89</f>
        <v>0</v>
      </c>
      <c r="I89" s="283">
        <f>AK89+AY89</f>
        <v>0</v>
      </c>
      <c r="J89" s="215" t="s">
        <v>101</v>
      </c>
      <c r="K89" s="215" t="s">
        <v>101</v>
      </c>
      <c r="L89" s="215" t="s">
        <v>101</v>
      </c>
      <c r="M89" s="283">
        <f>AO89+BC89</f>
        <v>0</v>
      </c>
      <c r="N89" s="215" t="s">
        <v>101</v>
      </c>
      <c r="O89" s="283">
        <f>AQ89+BE89</f>
        <v>0</v>
      </c>
      <c r="P89" s="283">
        <f>AR89+BF89</f>
        <v>0</v>
      </c>
      <c r="Q89" s="215" t="s">
        <v>101</v>
      </c>
      <c r="R89" s="215" t="s">
        <v>101</v>
      </c>
      <c r="S89" s="215" t="s">
        <v>101</v>
      </c>
      <c r="T89" s="216">
        <v>0</v>
      </c>
      <c r="U89" s="215" t="s">
        <v>101</v>
      </c>
      <c r="V89" s="218">
        <v>0</v>
      </c>
      <c r="W89" s="218">
        <v>0</v>
      </c>
      <c r="X89" s="215" t="s">
        <v>101</v>
      </c>
      <c r="Y89" s="215" t="s">
        <v>101</v>
      </c>
      <c r="Z89" s="215" t="s">
        <v>101</v>
      </c>
      <c r="AA89" s="216">
        <v>0</v>
      </c>
      <c r="AB89" s="215" t="s">
        <v>101</v>
      </c>
      <c r="AC89" s="216">
        <v>0</v>
      </c>
      <c r="AD89" s="218">
        <v>0</v>
      </c>
      <c r="AE89" s="215" t="s">
        <v>101</v>
      </c>
      <c r="AF89" s="215" t="s">
        <v>101</v>
      </c>
      <c r="AG89" s="215" t="s">
        <v>101</v>
      </c>
      <c r="AH89" s="218">
        <v>0</v>
      </c>
      <c r="AI89" s="215" t="s">
        <v>101</v>
      </c>
      <c r="AJ89" s="218">
        <v>0</v>
      </c>
      <c r="AK89" s="218">
        <v>0</v>
      </c>
      <c r="AL89" s="215" t="s">
        <v>101</v>
      </c>
      <c r="AM89" s="215" t="s">
        <v>101</v>
      </c>
      <c r="AN89" s="215" t="s">
        <v>101</v>
      </c>
      <c r="AO89" s="218">
        <v>0</v>
      </c>
      <c r="AP89" s="215" t="s">
        <v>101</v>
      </c>
      <c r="AQ89" s="218">
        <v>0</v>
      </c>
      <c r="AR89" s="218">
        <v>0</v>
      </c>
      <c r="AS89" s="215" t="s">
        <v>101</v>
      </c>
      <c r="AT89" s="215" t="s">
        <v>101</v>
      </c>
      <c r="AU89" s="215" t="s">
        <v>101</v>
      </c>
      <c r="AV89" s="218">
        <v>0</v>
      </c>
      <c r="AW89" s="215" t="s">
        <v>101</v>
      </c>
      <c r="AX89" s="218">
        <v>0</v>
      </c>
      <c r="AY89" s="218">
        <v>0</v>
      </c>
      <c r="AZ89" s="215" t="s">
        <v>101</v>
      </c>
      <c r="BA89" s="215" t="s">
        <v>101</v>
      </c>
      <c r="BB89" s="215" t="s">
        <v>101</v>
      </c>
      <c r="BC89" s="218">
        <v>0</v>
      </c>
      <c r="BD89" s="215" t="s">
        <v>101</v>
      </c>
      <c r="BE89" s="218">
        <v>0</v>
      </c>
      <c r="BF89" s="218">
        <v>0</v>
      </c>
      <c r="BG89" s="215" t="s">
        <v>101</v>
      </c>
      <c r="BH89" s="215" t="s">
        <v>101</v>
      </c>
      <c r="BI89" s="215" t="s">
        <v>101</v>
      </c>
      <c r="BJ89" s="216">
        <v>0</v>
      </c>
      <c r="BK89" s="215" t="s">
        <v>101</v>
      </c>
      <c r="BL89" s="216">
        <v>0</v>
      </c>
      <c r="BM89" s="218">
        <v>0</v>
      </c>
      <c r="BN89" s="215" t="s">
        <v>101</v>
      </c>
      <c r="BO89" s="215" t="s">
        <v>101</v>
      </c>
      <c r="BP89" s="215" t="s">
        <v>101</v>
      </c>
      <c r="BQ89" s="216">
        <v>0</v>
      </c>
      <c r="BR89" s="215" t="s">
        <v>101</v>
      </c>
      <c r="BS89" s="216">
        <v>0</v>
      </c>
      <c r="BT89" s="218">
        <v>0</v>
      </c>
      <c r="BU89" s="215" t="s">
        <v>101</v>
      </c>
      <c r="BV89" s="215" t="s">
        <v>101</v>
      </c>
    </row>
    <row r="90" spans="1:74" ht="45.75" customHeight="1" x14ac:dyDescent="0.25">
      <c r="A90" s="151" t="s">
        <v>231</v>
      </c>
      <c r="B90" s="152" t="s">
        <v>232</v>
      </c>
      <c r="C90" s="147" t="s">
        <v>101</v>
      </c>
      <c r="D90" s="215" t="s">
        <v>101</v>
      </c>
      <c r="E90" s="215" t="s">
        <v>101</v>
      </c>
      <c r="F90" s="283">
        <f>SUM(F91:F92)</f>
        <v>0</v>
      </c>
      <c r="G90" s="215" t="s">
        <v>101</v>
      </c>
      <c r="H90" s="283">
        <f>SUM(H91:H92)</f>
        <v>0</v>
      </c>
      <c r="I90" s="283">
        <f>SUM(I91:I92)</f>
        <v>0</v>
      </c>
      <c r="J90" s="215" t="s">
        <v>101</v>
      </c>
      <c r="K90" s="215" t="s">
        <v>101</v>
      </c>
      <c r="L90" s="215" t="s">
        <v>101</v>
      </c>
      <c r="M90" s="283">
        <f>SUM(M91:M92)</f>
        <v>0</v>
      </c>
      <c r="N90" s="215" t="s">
        <v>101</v>
      </c>
      <c r="O90" s="283">
        <f>SUM(O91:O92)</f>
        <v>0</v>
      </c>
      <c r="P90" s="283">
        <f>SUM(P91:P92)</f>
        <v>0</v>
      </c>
      <c r="Q90" s="215" t="s">
        <v>101</v>
      </c>
      <c r="R90" s="215" t="s">
        <v>101</v>
      </c>
      <c r="S90" s="215" t="s">
        <v>101</v>
      </c>
      <c r="T90" s="216">
        <f>SUM(T91:T92)</f>
        <v>0</v>
      </c>
      <c r="U90" s="215" t="s">
        <v>101</v>
      </c>
      <c r="V90" s="283">
        <f>SUM(V91:V92)</f>
        <v>0</v>
      </c>
      <c r="W90" s="283">
        <f>SUM(W91:W92)</f>
        <v>0</v>
      </c>
      <c r="X90" s="215" t="s">
        <v>101</v>
      </c>
      <c r="Y90" s="215" t="s">
        <v>101</v>
      </c>
      <c r="Z90" s="215" t="s">
        <v>101</v>
      </c>
      <c r="AA90" s="216">
        <f>SUM(AA91:AA92)</f>
        <v>0</v>
      </c>
      <c r="AB90" s="215" t="s">
        <v>101</v>
      </c>
      <c r="AC90" s="285">
        <f>SUM(AC91:AC92)</f>
        <v>0</v>
      </c>
      <c r="AD90" s="283">
        <f>SUM(AD91:AD92)</f>
        <v>0</v>
      </c>
      <c r="AE90" s="215" t="s">
        <v>101</v>
      </c>
      <c r="AF90" s="215" t="s">
        <v>101</v>
      </c>
      <c r="AG90" s="215" t="s">
        <v>101</v>
      </c>
      <c r="AH90" s="283">
        <f>SUM(AH91:AH92)</f>
        <v>0</v>
      </c>
      <c r="AI90" s="215" t="s">
        <v>101</v>
      </c>
      <c r="AJ90" s="283">
        <f>SUM(AJ91:AJ92)</f>
        <v>0</v>
      </c>
      <c r="AK90" s="283">
        <f>SUM(AK91:AK92)</f>
        <v>0</v>
      </c>
      <c r="AL90" s="215" t="s">
        <v>101</v>
      </c>
      <c r="AM90" s="215" t="s">
        <v>101</v>
      </c>
      <c r="AN90" s="215" t="s">
        <v>101</v>
      </c>
      <c r="AO90" s="283">
        <f>SUM(AO91:AO92)</f>
        <v>0</v>
      </c>
      <c r="AP90" s="215" t="s">
        <v>101</v>
      </c>
      <c r="AQ90" s="283">
        <f>SUM(AQ91:AQ92)</f>
        <v>0</v>
      </c>
      <c r="AR90" s="283">
        <f>SUM(AR91:AR92)</f>
        <v>0</v>
      </c>
      <c r="AS90" s="215" t="s">
        <v>101</v>
      </c>
      <c r="AT90" s="215" t="s">
        <v>101</v>
      </c>
      <c r="AU90" s="215" t="s">
        <v>101</v>
      </c>
      <c r="AV90" s="283">
        <f>SUM(AV91:AV92)</f>
        <v>0</v>
      </c>
      <c r="AW90" s="215" t="s">
        <v>101</v>
      </c>
      <c r="AX90" s="283">
        <f>SUM(AX91:AX92)</f>
        <v>0</v>
      </c>
      <c r="AY90" s="283">
        <f>SUM(AY91:AY92)</f>
        <v>0</v>
      </c>
      <c r="AZ90" s="215" t="s">
        <v>101</v>
      </c>
      <c r="BA90" s="215" t="s">
        <v>101</v>
      </c>
      <c r="BB90" s="215" t="s">
        <v>101</v>
      </c>
      <c r="BC90" s="283">
        <f>SUM(BC91:BC92)</f>
        <v>0</v>
      </c>
      <c r="BD90" s="215" t="s">
        <v>101</v>
      </c>
      <c r="BE90" s="283">
        <f>SUM(BE91:BE92)</f>
        <v>0</v>
      </c>
      <c r="BF90" s="283">
        <f>SUM(BF91:BF92)</f>
        <v>0</v>
      </c>
      <c r="BG90" s="215" t="s">
        <v>101</v>
      </c>
      <c r="BH90" s="215" t="s">
        <v>101</v>
      </c>
      <c r="BI90" s="215" t="s">
        <v>101</v>
      </c>
      <c r="BJ90" s="216">
        <f>SUM(BJ91:BJ92)</f>
        <v>0</v>
      </c>
      <c r="BK90" s="215" t="s">
        <v>101</v>
      </c>
      <c r="BL90" s="285">
        <f>SUM(BL91:BL92)</f>
        <v>0</v>
      </c>
      <c r="BM90" s="283">
        <f>SUM(BM91:BM92)</f>
        <v>0</v>
      </c>
      <c r="BN90" s="215" t="s">
        <v>101</v>
      </c>
      <c r="BO90" s="215" t="s">
        <v>101</v>
      </c>
      <c r="BP90" s="215" t="s">
        <v>101</v>
      </c>
      <c r="BQ90" s="216">
        <f>SUM(BQ91:BQ92)</f>
        <v>0</v>
      </c>
      <c r="BR90" s="215" t="s">
        <v>101</v>
      </c>
      <c r="BS90" s="285">
        <f>SUM(BS91:BS92)</f>
        <v>0</v>
      </c>
      <c r="BT90" s="283">
        <f>SUM(BT91:BT92)</f>
        <v>0</v>
      </c>
      <c r="BU90" s="215" t="s">
        <v>101</v>
      </c>
      <c r="BV90" s="215" t="s">
        <v>101</v>
      </c>
    </row>
    <row r="91" spans="1:74" ht="45.75" customHeight="1" x14ac:dyDescent="0.25">
      <c r="A91" s="151" t="s">
        <v>233</v>
      </c>
      <c r="B91" s="152" t="s">
        <v>234</v>
      </c>
      <c r="C91" s="147" t="s">
        <v>101</v>
      </c>
      <c r="D91" s="215" t="s">
        <v>101</v>
      </c>
      <c r="E91" s="215" t="s">
        <v>101</v>
      </c>
      <c r="F91" s="283">
        <f>AH91+AV91</f>
        <v>0</v>
      </c>
      <c r="G91" s="215" t="s">
        <v>101</v>
      </c>
      <c r="H91" s="283">
        <f>AJ91+AX91</f>
        <v>0</v>
      </c>
      <c r="I91" s="283">
        <f>AK91+AY91</f>
        <v>0</v>
      </c>
      <c r="J91" s="215" t="s">
        <v>101</v>
      </c>
      <c r="K91" s="215" t="s">
        <v>101</v>
      </c>
      <c r="L91" s="215" t="s">
        <v>101</v>
      </c>
      <c r="M91" s="283">
        <f>AO91+BC91</f>
        <v>0</v>
      </c>
      <c r="N91" s="215" t="s">
        <v>101</v>
      </c>
      <c r="O91" s="283">
        <f>AQ91+BE91</f>
        <v>0</v>
      </c>
      <c r="P91" s="283">
        <f>AR91+BF91</f>
        <v>0</v>
      </c>
      <c r="Q91" s="215" t="s">
        <v>101</v>
      </c>
      <c r="R91" s="215" t="s">
        <v>101</v>
      </c>
      <c r="S91" s="215" t="s">
        <v>101</v>
      </c>
      <c r="T91" s="216">
        <v>0</v>
      </c>
      <c r="U91" s="215" t="s">
        <v>101</v>
      </c>
      <c r="V91" s="218">
        <v>0</v>
      </c>
      <c r="W91" s="218">
        <v>0</v>
      </c>
      <c r="X91" s="215" t="s">
        <v>101</v>
      </c>
      <c r="Y91" s="215" t="s">
        <v>101</v>
      </c>
      <c r="Z91" s="215" t="s">
        <v>101</v>
      </c>
      <c r="AA91" s="216">
        <v>0</v>
      </c>
      <c r="AB91" s="215" t="s">
        <v>101</v>
      </c>
      <c r="AC91" s="216">
        <v>0</v>
      </c>
      <c r="AD91" s="218">
        <v>0</v>
      </c>
      <c r="AE91" s="215" t="s">
        <v>101</v>
      </c>
      <c r="AF91" s="215" t="s">
        <v>101</v>
      </c>
      <c r="AG91" s="215" t="s">
        <v>101</v>
      </c>
      <c r="AH91" s="218">
        <v>0</v>
      </c>
      <c r="AI91" s="215" t="s">
        <v>101</v>
      </c>
      <c r="AJ91" s="218">
        <v>0</v>
      </c>
      <c r="AK91" s="218">
        <v>0</v>
      </c>
      <c r="AL91" s="215" t="s">
        <v>101</v>
      </c>
      <c r="AM91" s="215" t="s">
        <v>101</v>
      </c>
      <c r="AN91" s="215" t="s">
        <v>101</v>
      </c>
      <c r="AO91" s="218">
        <v>0</v>
      </c>
      <c r="AP91" s="215" t="s">
        <v>101</v>
      </c>
      <c r="AQ91" s="218">
        <v>0</v>
      </c>
      <c r="AR91" s="218">
        <v>0</v>
      </c>
      <c r="AS91" s="215" t="s">
        <v>101</v>
      </c>
      <c r="AT91" s="215" t="s">
        <v>101</v>
      </c>
      <c r="AU91" s="215" t="s">
        <v>101</v>
      </c>
      <c r="AV91" s="218">
        <v>0</v>
      </c>
      <c r="AW91" s="215" t="s">
        <v>101</v>
      </c>
      <c r="AX91" s="218">
        <v>0</v>
      </c>
      <c r="AY91" s="218">
        <v>0</v>
      </c>
      <c r="AZ91" s="215" t="s">
        <v>101</v>
      </c>
      <c r="BA91" s="215" t="s">
        <v>101</v>
      </c>
      <c r="BB91" s="215" t="s">
        <v>101</v>
      </c>
      <c r="BC91" s="218">
        <v>0</v>
      </c>
      <c r="BD91" s="215" t="s">
        <v>101</v>
      </c>
      <c r="BE91" s="218">
        <v>0</v>
      </c>
      <c r="BF91" s="218">
        <v>0</v>
      </c>
      <c r="BG91" s="215" t="s">
        <v>101</v>
      </c>
      <c r="BH91" s="215" t="s">
        <v>101</v>
      </c>
      <c r="BI91" s="215" t="s">
        <v>101</v>
      </c>
      <c r="BJ91" s="216">
        <v>0</v>
      </c>
      <c r="BK91" s="215" t="s">
        <v>101</v>
      </c>
      <c r="BL91" s="216">
        <v>0</v>
      </c>
      <c r="BM91" s="218">
        <v>0</v>
      </c>
      <c r="BN91" s="215" t="s">
        <v>101</v>
      </c>
      <c r="BO91" s="215" t="s">
        <v>101</v>
      </c>
      <c r="BP91" s="215" t="s">
        <v>101</v>
      </c>
      <c r="BQ91" s="216">
        <v>0</v>
      </c>
      <c r="BR91" s="215" t="s">
        <v>101</v>
      </c>
      <c r="BS91" s="216">
        <v>0</v>
      </c>
      <c r="BT91" s="218">
        <v>0</v>
      </c>
      <c r="BU91" s="215" t="s">
        <v>101</v>
      </c>
      <c r="BV91" s="215" t="s">
        <v>101</v>
      </c>
    </row>
    <row r="92" spans="1:74" ht="45.75" customHeight="1" x14ac:dyDescent="0.25">
      <c r="A92" s="151" t="s">
        <v>235</v>
      </c>
      <c r="B92" s="152" t="s">
        <v>236</v>
      </c>
      <c r="C92" s="147" t="s">
        <v>101</v>
      </c>
      <c r="D92" s="215" t="s">
        <v>101</v>
      </c>
      <c r="E92" s="215" t="s">
        <v>101</v>
      </c>
      <c r="F92" s="283">
        <f>AH92+AV92</f>
        <v>0</v>
      </c>
      <c r="G92" s="215" t="s">
        <v>101</v>
      </c>
      <c r="H92" s="283">
        <f>AJ92+AX92</f>
        <v>0</v>
      </c>
      <c r="I92" s="283">
        <f>AK92+AY92</f>
        <v>0</v>
      </c>
      <c r="J92" s="215" t="s">
        <v>101</v>
      </c>
      <c r="K92" s="215" t="s">
        <v>101</v>
      </c>
      <c r="L92" s="215" t="s">
        <v>101</v>
      </c>
      <c r="M92" s="283">
        <f>AO92+BC92</f>
        <v>0</v>
      </c>
      <c r="N92" s="215" t="s">
        <v>101</v>
      </c>
      <c r="O92" s="283">
        <f>AQ92+BE92</f>
        <v>0</v>
      </c>
      <c r="P92" s="283">
        <f>AR92+BF92</f>
        <v>0</v>
      </c>
      <c r="Q92" s="215" t="s">
        <v>101</v>
      </c>
      <c r="R92" s="215" t="s">
        <v>101</v>
      </c>
      <c r="S92" s="215" t="s">
        <v>101</v>
      </c>
      <c r="T92" s="216">
        <v>0</v>
      </c>
      <c r="U92" s="215" t="s">
        <v>101</v>
      </c>
      <c r="V92" s="218">
        <v>0</v>
      </c>
      <c r="W92" s="218">
        <v>0</v>
      </c>
      <c r="X92" s="215" t="s">
        <v>101</v>
      </c>
      <c r="Y92" s="215" t="s">
        <v>101</v>
      </c>
      <c r="Z92" s="215" t="s">
        <v>101</v>
      </c>
      <c r="AA92" s="216">
        <v>0</v>
      </c>
      <c r="AB92" s="215" t="s">
        <v>101</v>
      </c>
      <c r="AC92" s="216">
        <v>0</v>
      </c>
      <c r="AD92" s="218">
        <v>0</v>
      </c>
      <c r="AE92" s="215" t="s">
        <v>101</v>
      </c>
      <c r="AF92" s="215" t="s">
        <v>101</v>
      </c>
      <c r="AG92" s="215" t="s">
        <v>101</v>
      </c>
      <c r="AH92" s="218">
        <v>0</v>
      </c>
      <c r="AI92" s="215" t="s">
        <v>101</v>
      </c>
      <c r="AJ92" s="218">
        <v>0</v>
      </c>
      <c r="AK92" s="218">
        <v>0</v>
      </c>
      <c r="AL92" s="215" t="s">
        <v>101</v>
      </c>
      <c r="AM92" s="215" t="s">
        <v>101</v>
      </c>
      <c r="AN92" s="215" t="s">
        <v>101</v>
      </c>
      <c r="AO92" s="218">
        <v>0</v>
      </c>
      <c r="AP92" s="215" t="s">
        <v>101</v>
      </c>
      <c r="AQ92" s="218">
        <v>0</v>
      </c>
      <c r="AR92" s="218">
        <v>0</v>
      </c>
      <c r="AS92" s="215" t="s">
        <v>101</v>
      </c>
      <c r="AT92" s="215" t="s">
        <v>101</v>
      </c>
      <c r="AU92" s="215" t="s">
        <v>101</v>
      </c>
      <c r="AV92" s="218">
        <v>0</v>
      </c>
      <c r="AW92" s="215" t="s">
        <v>101</v>
      </c>
      <c r="AX92" s="218">
        <v>0</v>
      </c>
      <c r="AY92" s="218">
        <v>0</v>
      </c>
      <c r="AZ92" s="215" t="s">
        <v>101</v>
      </c>
      <c r="BA92" s="215" t="s">
        <v>101</v>
      </c>
      <c r="BB92" s="215" t="s">
        <v>101</v>
      </c>
      <c r="BC92" s="218">
        <v>0</v>
      </c>
      <c r="BD92" s="215" t="s">
        <v>101</v>
      </c>
      <c r="BE92" s="218">
        <v>0</v>
      </c>
      <c r="BF92" s="218">
        <v>0</v>
      </c>
      <c r="BG92" s="215" t="s">
        <v>101</v>
      </c>
      <c r="BH92" s="215" t="s">
        <v>101</v>
      </c>
      <c r="BI92" s="215" t="s">
        <v>101</v>
      </c>
      <c r="BJ92" s="216">
        <v>0</v>
      </c>
      <c r="BK92" s="215" t="s">
        <v>101</v>
      </c>
      <c r="BL92" s="216">
        <v>0</v>
      </c>
      <c r="BM92" s="218">
        <v>0</v>
      </c>
      <c r="BN92" s="215" t="s">
        <v>101</v>
      </c>
      <c r="BO92" s="215" t="s">
        <v>101</v>
      </c>
      <c r="BP92" s="215" t="s">
        <v>101</v>
      </c>
      <c r="BQ92" s="216">
        <v>0</v>
      </c>
      <c r="BR92" s="215" t="s">
        <v>101</v>
      </c>
      <c r="BS92" s="216">
        <v>0</v>
      </c>
      <c r="BT92" s="218">
        <v>0</v>
      </c>
      <c r="BU92" s="215" t="s">
        <v>101</v>
      </c>
      <c r="BV92" s="215" t="s">
        <v>101</v>
      </c>
    </row>
    <row r="93" spans="1:74" ht="45.75" customHeight="1" x14ac:dyDescent="0.25">
      <c r="A93" s="151" t="s">
        <v>237</v>
      </c>
      <c r="B93" s="152" t="s">
        <v>238</v>
      </c>
      <c r="C93" s="147" t="s">
        <v>101</v>
      </c>
      <c r="D93" s="215" t="s">
        <v>101</v>
      </c>
      <c r="E93" s="215" t="s">
        <v>101</v>
      </c>
      <c r="F93" s="283">
        <f>SUM(F94:F102)</f>
        <v>4.41</v>
      </c>
      <c r="G93" s="215" t="s">
        <v>101</v>
      </c>
      <c r="H93" s="283">
        <f>SUM(H94:H102)</f>
        <v>0</v>
      </c>
      <c r="I93" s="283">
        <f>SUM(I94:I102)</f>
        <v>0.5</v>
      </c>
      <c r="J93" s="215" t="s">
        <v>101</v>
      </c>
      <c r="K93" s="215" t="s">
        <v>101</v>
      </c>
      <c r="L93" s="215" t="s">
        <v>101</v>
      </c>
      <c r="M93" s="283">
        <f>SUM(M94:M102)</f>
        <v>1</v>
      </c>
      <c r="N93" s="215" t="s">
        <v>101</v>
      </c>
      <c r="O93" s="283">
        <f>SUM(O94:O102)</f>
        <v>0.2</v>
      </c>
      <c r="P93" s="283">
        <f>SUM(P94:P102)</f>
        <v>0.5</v>
      </c>
      <c r="Q93" s="215" t="s">
        <v>101</v>
      </c>
      <c r="R93" s="215" t="s">
        <v>101</v>
      </c>
      <c r="S93" s="215" t="s">
        <v>101</v>
      </c>
      <c r="T93" s="216">
        <f>SUM(T94:T102)</f>
        <v>5.1630000000000003</v>
      </c>
      <c r="U93" s="215" t="s">
        <v>101</v>
      </c>
      <c r="V93" s="283">
        <f>SUM(V94:V102)</f>
        <v>0</v>
      </c>
      <c r="W93" s="283">
        <f>SUM(W94:W102)</f>
        <v>0.75</v>
      </c>
      <c r="X93" s="215" t="s">
        <v>101</v>
      </c>
      <c r="Y93" s="215" t="s">
        <v>101</v>
      </c>
      <c r="Z93" s="215" t="s">
        <v>101</v>
      </c>
      <c r="AA93" s="216">
        <f>SUM(AA94:AA102)</f>
        <v>1.7530000000000001</v>
      </c>
      <c r="AB93" s="215" t="s">
        <v>101</v>
      </c>
      <c r="AC93" s="285">
        <f>SUM(AC94:AC102)</f>
        <v>0.2</v>
      </c>
      <c r="AD93" s="283">
        <f>SUM(AD94:AD102)</f>
        <v>0.25</v>
      </c>
      <c r="AE93" s="215" t="s">
        <v>101</v>
      </c>
      <c r="AF93" s="215" t="s">
        <v>101</v>
      </c>
      <c r="AG93" s="215" t="s">
        <v>101</v>
      </c>
      <c r="AH93" s="283">
        <f>SUM(AH94:AH102)</f>
        <v>0.753</v>
      </c>
      <c r="AI93" s="215" t="s">
        <v>101</v>
      </c>
      <c r="AJ93" s="283">
        <f>SUM(AJ94:AJ102)</f>
        <v>0</v>
      </c>
      <c r="AK93" s="283">
        <f>SUM(AK94:AK102)</f>
        <v>0.25</v>
      </c>
      <c r="AL93" s="215" t="s">
        <v>101</v>
      </c>
      <c r="AM93" s="215" t="s">
        <v>101</v>
      </c>
      <c r="AN93" s="215" t="s">
        <v>101</v>
      </c>
      <c r="AO93" s="283">
        <f>SUM(AO94:AO102)</f>
        <v>0.753</v>
      </c>
      <c r="AP93" s="215" t="s">
        <v>101</v>
      </c>
      <c r="AQ93" s="283">
        <f>SUM(AQ94:AQ102)</f>
        <v>0</v>
      </c>
      <c r="AR93" s="283">
        <f>SUM(AR94:AR102)</f>
        <v>0.25</v>
      </c>
      <c r="AS93" s="215" t="s">
        <v>101</v>
      </c>
      <c r="AT93" s="215" t="s">
        <v>101</v>
      </c>
      <c r="AU93" s="215" t="s">
        <v>101</v>
      </c>
      <c r="AV93" s="283">
        <f>SUM(AV94:AV102)</f>
        <v>4.41</v>
      </c>
      <c r="AW93" s="215" t="s">
        <v>101</v>
      </c>
      <c r="AX93" s="283">
        <f>SUM(AX94:AX102)</f>
        <v>0</v>
      </c>
      <c r="AY93" s="283">
        <f>SUM(AY94:AY102)</f>
        <v>0.5</v>
      </c>
      <c r="AZ93" s="215" t="s">
        <v>101</v>
      </c>
      <c r="BA93" s="215" t="s">
        <v>101</v>
      </c>
      <c r="BB93" s="215" t="s">
        <v>101</v>
      </c>
      <c r="BC93" s="283">
        <f>SUM(BC94:BC102)</f>
        <v>1</v>
      </c>
      <c r="BD93" s="215" t="s">
        <v>101</v>
      </c>
      <c r="BE93" s="283">
        <f>SUM(BE94:BE102)</f>
        <v>0.2</v>
      </c>
      <c r="BF93" s="283">
        <f>SUM(BF94:BF102)</f>
        <v>0</v>
      </c>
      <c r="BG93" s="215" t="s">
        <v>101</v>
      </c>
      <c r="BH93" s="215" t="s">
        <v>101</v>
      </c>
      <c r="BI93" s="215" t="s">
        <v>101</v>
      </c>
      <c r="BJ93" s="216">
        <f>SUM(BJ94:BJ102)</f>
        <v>5.1630000000000003</v>
      </c>
      <c r="BK93" s="215" t="s">
        <v>101</v>
      </c>
      <c r="BL93" s="285">
        <f>SUM(BL94:BL102)</f>
        <v>0</v>
      </c>
      <c r="BM93" s="283">
        <f>SUM(BM94:BM102)</f>
        <v>0.75</v>
      </c>
      <c r="BN93" s="215" t="s">
        <v>101</v>
      </c>
      <c r="BO93" s="215" t="s">
        <v>101</v>
      </c>
      <c r="BP93" s="215" t="s">
        <v>101</v>
      </c>
      <c r="BQ93" s="216">
        <f>SUM(BQ94:BQ102)</f>
        <v>1.7530000000000001</v>
      </c>
      <c r="BR93" s="215" t="s">
        <v>101</v>
      </c>
      <c r="BS93" s="285">
        <f>SUM(BS94:BS102)</f>
        <v>0.2</v>
      </c>
      <c r="BT93" s="283">
        <f>SUM(BT94:BT102)</f>
        <v>0.25</v>
      </c>
      <c r="BU93" s="215" t="s">
        <v>101</v>
      </c>
      <c r="BV93" s="215" t="s">
        <v>101</v>
      </c>
    </row>
    <row r="94" spans="1:74" ht="45.75" customHeight="1" x14ac:dyDescent="0.25">
      <c r="A94" s="151" t="s">
        <v>237</v>
      </c>
      <c r="B94" s="164" t="s">
        <v>239</v>
      </c>
      <c r="C94" s="147" t="s">
        <v>240</v>
      </c>
      <c r="D94" s="215" t="s">
        <v>101</v>
      </c>
      <c r="E94" s="215" t="s">
        <v>101</v>
      </c>
      <c r="F94" s="283">
        <f>AH94+AV94</f>
        <v>0</v>
      </c>
      <c r="G94" s="215" t="s">
        <v>101</v>
      </c>
      <c r="H94" s="283">
        <f t="shared" ref="H94:I97" si="19">AJ94+AX94</f>
        <v>0</v>
      </c>
      <c r="I94" s="283">
        <f t="shared" si="19"/>
        <v>0</v>
      </c>
      <c r="J94" s="215" t="s">
        <v>101</v>
      </c>
      <c r="K94" s="215" t="s">
        <v>101</v>
      </c>
      <c r="L94" s="215" t="s">
        <v>101</v>
      </c>
      <c r="M94" s="283">
        <f>AO94+BC94</f>
        <v>0</v>
      </c>
      <c r="N94" s="215" t="s">
        <v>101</v>
      </c>
      <c r="O94" s="283">
        <f t="shared" ref="O94:P97" si="20">AQ94+BE94</f>
        <v>0</v>
      </c>
      <c r="P94" s="283">
        <f t="shared" si="20"/>
        <v>0</v>
      </c>
      <c r="Q94" s="215" t="s">
        <v>101</v>
      </c>
      <c r="R94" s="215" t="s">
        <v>101</v>
      </c>
      <c r="S94" s="215" t="s">
        <v>101</v>
      </c>
      <c r="T94" s="216">
        <v>0</v>
      </c>
      <c r="U94" s="215" t="s">
        <v>101</v>
      </c>
      <c r="V94" s="218">
        <v>0</v>
      </c>
      <c r="W94" s="218">
        <v>0</v>
      </c>
      <c r="X94" s="215" t="s">
        <v>101</v>
      </c>
      <c r="Y94" s="215" t="s">
        <v>101</v>
      </c>
      <c r="Z94" s="215" t="s">
        <v>101</v>
      </c>
      <c r="AA94" s="216">
        <v>0</v>
      </c>
      <c r="AB94" s="215" t="s">
        <v>101</v>
      </c>
      <c r="AC94" s="216">
        <v>0</v>
      </c>
      <c r="AD94" s="218">
        <v>0</v>
      </c>
      <c r="AE94" s="215" t="s">
        <v>101</v>
      </c>
      <c r="AF94" s="215" t="s">
        <v>101</v>
      </c>
      <c r="AG94" s="215" t="s">
        <v>101</v>
      </c>
      <c r="AH94" s="218">
        <v>0</v>
      </c>
      <c r="AI94" s="215" t="s">
        <v>101</v>
      </c>
      <c r="AJ94" s="218">
        <v>0</v>
      </c>
      <c r="AK94" s="218">
        <v>0</v>
      </c>
      <c r="AL94" s="215" t="s">
        <v>101</v>
      </c>
      <c r="AM94" s="215" t="s">
        <v>101</v>
      </c>
      <c r="AN94" s="215" t="s">
        <v>101</v>
      </c>
      <c r="AO94" s="218">
        <v>0</v>
      </c>
      <c r="AP94" s="215" t="s">
        <v>101</v>
      </c>
      <c r="AQ94" s="218">
        <v>0</v>
      </c>
      <c r="AR94" s="218">
        <v>0</v>
      </c>
      <c r="AS94" s="215" t="s">
        <v>101</v>
      </c>
      <c r="AT94" s="215" t="s">
        <v>101</v>
      </c>
      <c r="AU94" s="215" t="s">
        <v>101</v>
      </c>
      <c r="AV94" s="218">
        <v>0</v>
      </c>
      <c r="AW94" s="215" t="s">
        <v>101</v>
      </c>
      <c r="AX94" s="218">
        <v>0</v>
      </c>
      <c r="AY94" s="218">
        <v>0</v>
      </c>
      <c r="AZ94" s="215" t="s">
        <v>101</v>
      </c>
      <c r="BA94" s="215" t="s">
        <v>101</v>
      </c>
      <c r="BB94" s="215" t="s">
        <v>101</v>
      </c>
      <c r="BC94" s="218">
        <v>0</v>
      </c>
      <c r="BD94" s="215" t="s">
        <v>101</v>
      </c>
      <c r="BE94" s="218">
        <v>0</v>
      </c>
      <c r="BF94" s="218">
        <v>0</v>
      </c>
      <c r="BG94" s="215" t="s">
        <v>101</v>
      </c>
      <c r="BH94" s="215" t="s">
        <v>101</v>
      </c>
      <c r="BI94" s="215" t="s">
        <v>101</v>
      </c>
      <c r="BJ94" s="216">
        <v>0</v>
      </c>
      <c r="BK94" s="215" t="s">
        <v>101</v>
      </c>
      <c r="BL94" s="216">
        <v>0</v>
      </c>
      <c r="BM94" s="218">
        <v>0</v>
      </c>
      <c r="BN94" s="215" t="s">
        <v>101</v>
      </c>
      <c r="BO94" s="215" t="s">
        <v>101</v>
      </c>
      <c r="BP94" s="215" t="s">
        <v>101</v>
      </c>
      <c r="BQ94" s="216">
        <v>0</v>
      </c>
      <c r="BR94" s="215" t="s">
        <v>101</v>
      </c>
      <c r="BS94" s="216">
        <v>0</v>
      </c>
      <c r="BT94" s="218">
        <v>0</v>
      </c>
      <c r="BU94" s="215" t="s">
        <v>101</v>
      </c>
      <c r="BV94" s="215" t="s">
        <v>101</v>
      </c>
    </row>
    <row r="95" spans="1:74" ht="45.75" customHeight="1" x14ac:dyDescent="0.25">
      <c r="A95" s="151" t="s">
        <v>237</v>
      </c>
      <c r="B95" s="164" t="s">
        <v>241</v>
      </c>
      <c r="C95" s="147" t="s">
        <v>242</v>
      </c>
      <c r="D95" s="215" t="s">
        <v>101</v>
      </c>
      <c r="E95" s="215" t="s">
        <v>101</v>
      </c>
      <c r="F95" s="283">
        <f>AH95+AV95</f>
        <v>1</v>
      </c>
      <c r="G95" s="215" t="s">
        <v>101</v>
      </c>
      <c r="H95" s="283">
        <f t="shared" si="19"/>
        <v>0</v>
      </c>
      <c r="I95" s="283">
        <f t="shared" si="19"/>
        <v>0</v>
      </c>
      <c r="J95" s="215" t="s">
        <v>101</v>
      </c>
      <c r="K95" s="215" t="s">
        <v>101</v>
      </c>
      <c r="L95" s="215" t="s">
        <v>101</v>
      </c>
      <c r="M95" s="283">
        <v>0</v>
      </c>
      <c r="N95" s="215" t="s">
        <v>101</v>
      </c>
      <c r="O95" s="283">
        <f t="shared" si="20"/>
        <v>0</v>
      </c>
      <c r="P95" s="283">
        <f t="shared" si="20"/>
        <v>0</v>
      </c>
      <c r="Q95" s="215" t="s">
        <v>101</v>
      </c>
      <c r="R95" s="215" t="s">
        <v>101</v>
      </c>
      <c r="S95" s="215" t="s">
        <v>101</v>
      </c>
      <c r="T95" s="216">
        <v>1</v>
      </c>
      <c r="U95" s="215" t="s">
        <v>101</v>
      </c>
      <c r="V95" s="218">
        <v>0</v>
      </c>
      <c r="W95" s="218">
        <v>0</v>
      </c>
      <c r="X95" s="215" t="s">
        <v>101</v>
      </c>
      <c r="Y95" s="215" t="s">
        <v>101</v>
      </c>
      <c r="Z95" s="215" t="s">
        <v>101</v>
      </c>
      <c r="AA95" s="216">
        <v>0</v>
      </c>
      <c r="AB95" s="215" t="s">
        <v>101</v>
      </c>
      <c r="AC95" s="216">
        <v>0</v>
      </c>
      <c r="AD95" s="218">
        <v>0</v>
      </c>
      <c r="AE95" s="215" t="s">
        <v>101</v>
      </c>
      <c r="AF95" s="215" t="s">
        <v>101</v>
      </c>
      <c r="AG95" s="215" t="s">
        <v>101</v>
      </c>
      <c r="AH95" s="218">
        <v>0</v>
      </c>
      <c r="AI95" s="215" t="s">
        <v>101</v>
      </c>
      <c r="AJ95" s="218">
        <v>0</v>
      </c>
      <c r="AK95" s="218">
        <v>0</v>
      </c>
      <c r="AL95" s="215" t="s">
        <v>101</v>
      </c>
      <c r="AM95" s="215" t="s">
        <v>101</v>
      </c>
      <c r="AN95" s="215" t="s">
        <v>101</v>
      </c>
      <c r="AO95" s="218">
        <v>0</v>
      </c>
      <c r="AP95" s="215" t="s">
        <v>101</v>
      </c>
      <c r="AQ95" s="218">
        <v>0</v>
      </c>
      <c r="AR95" s="218">
        <v>0</v>
      </c>
      <c r="AS95" s="215" t="s">
        <v>101</v>
      </c>
      <c r="AT95" s="215" t="s">
        <v>101</v>
      </c>
      <c r="AU95" s="215" t="s">
        <v>101</v>
      </c>
      <c r="AV95" s="218">
        <v>1</v>
      </c>
      <c r="AW95" s="215" t="s">
        <v>101</v>
      </c>
      <c r="AX95" s="218">
        <v>0</v>
      </c>
      <c r="AY95" s="218">
        <v>0</v>
      </c>
      <c r="AZ95" s="215" t="s">
        <v>101</v>
      </c>
      <c r="BA95" s="215" t="s">
        <v>101</v>
      </c>
      <c r="BB95" s="215" t="s">
        <v>101</v>
      </c>
      <c r="BC95" s="218">
        <v>0</v>
      </c>
      <c r="BD95" s="215" t="s">
        <v>101</v>
      </c>
      <c r="BE95" s="218">
        <v>0</v>
      </c>
      <c r="BF95" s="218">
        <v>0</v>
      </c>
      <c r="BG95" s="215" t="s">
        <v>101</v>
      </c>
      <c r="BH95" s="215" t="s">
        <v>101</v>
      </c>
      <c r="BI95" s="215" t="s">
        <v>101</v>
      </c>
      <c r="BJ95" s="216">
        <v>1</v>
      </c>
      <c r="BK95" s="215" t="s">
        <v>101</v>
      </c>
      <c r="BL95" s="216">
        <v>0</v>
      </c>
      <c r="BM95" s="218">
        <v>0</v>
      </c>
      <c r="BN95" s="215" t="s">
        <v>101</v>
      </c>
      <c r="BO95" s="215" t="s">
        <v>101</v>
      </c>
      <c r="BP95" s="215" t="s">
        <v>101</v>
      </c>
      <c r="BQ95" s="216">
        <v>0</v>
      </c>
      <c r="BR95" s="215" t="s">
        <v>101</v>
      </c>
      <c r="BS95" s="216">
        <v>0</v>
      </c>
      <c r="BT95" s="218">
        <v>0</v>
      </c>
      <c r="BU95" s="215" t="s">
        <v>101</v>
      </c>
      <c r="BV95" s="223" t="s">
        <v>359</v>
      </c>
    </row>
    <row r="96" spans="1:74" ht="45.75" customHeight="1" x14ac:dyDescent="0.25">
      <c r="A96" s="151" t="s">
        <v>237</v>
      </c>
      <c r="B96" s="164" t="s">
        <v>243</v>
      </c>
      <c r="C96" s="147" t="s">
        <v>244</v>
      </c>
      <c r="D96" s="215" t="s">
        <v>101</v>
      </c>
      <c r="E96" s="215" t="s">
        <v>101</v>
      </c>
      <c r="F96" s="283">
        <f>AH96+AV96</f>
        <v>3.41</v>
      </c>
      <c r="G96" s="215" t="s">
        <v>101</v>
      </c>
      <c r="H96" s="283">
        <f t="shared" si="19"/>
        <v>0</v>
      </c>
      <c r="I96" s="283">
        <f t="shared" si="19"/>
        <v>0</v>
      </c>
      <c r="J96" s="215" t="s">
        <v>101</v>
      </c>
      <c r="K96" s="215" t="s">
        <v>101</v>
      </c>
      <c r="L96" s="215" t="s">
        <v>101</v>
      </c>
      <c r="M96" s="283">
        <v>0</v>
      </c>
      <c r="N96" s="215" t="s">
        <v>101</v>
      </c>
      <c r="O96" s="283">
        <f t="shared" si="20"/>
        <v>0</v>
      </c>
      <c r="P96" s="283">
        <f t="shared" si="20"/>
        <v>0</v>
      </c>
      <c r="Q96" s="215" t="s">
        <v>101</v>
      </c>
      <c r="R96" s="215" t="s">
        <v>101</v>
      </c>
      <c r="S96" s="215" t="s">
        <v>101</v>
      </c>
      <c r="T96" s="216">
        <v>3.41</v>
      </c>
      <c r="U96" s="215" t="s">
        <v>101</v>
      </c>
      <c r="V96" s="218">
        <v>0</v>
      </c>
      <c r="W96" s="218">
        <v>0</v>
      </c>
      <c r="X96" s="215" t="s">
        <v>101</v>
      </c>
      <c r="Y96" s="215" t="s">
        <v>101</v>
      </c>
      <c r="Z96" s="215" t="s">
        <v>101</v>
      </c>
      <c r="AA96" s="216">
        <v>0</v>
      </c>
      <c r="AB96" s="215" t="s">
        <v>101</v>
      </c>
      <c r="AC96" s="216">
        <v>0</v>
      </c>
      <c r="AD96" s="218">
        <v>0</v>
      </c>
      <c r="AE96" s="215" t="s">
        <v>101</v>
      </c>
      <c r="AF96" s="215" t="s">
        <v>101</v>
      </c>
      <c r="AG96" s="215" t="s">
        <v>101</v>
      </c>
      <c r="AH96" s="218">
        <v>0</v>
      </c>
      <c r="AI96" s="215" t="s">
        <v>101</v>
      </c>
      <c r="AJ96" s="218">
        <v>0</v>
      </c>
      <c r="AK96" s="218">
        <v>0</v>
      </c>
      <c r="AL96" s="215" t="s">
        <v>101</v>
      </c>
      <c r="AM96" s="215" t="s">
        <v>101</v>
      </c>
      <c r="AN96" s="215" t="s">
        <v>101</v>
      </c>
      <c r="AO96" s="218">
        <v>0</v>
      </c>
      <c r="AP96" s="215" t="s">
        <v>101</v>
      </c>
      <c r="AQ96" s="218">
        <v>0</v>
      </c>
      <c r="AR96" s="218">
        <v>0</v>
      </c>
      <c r="AS96" s="215" t="s">
        <v>101</v>
      </c>
      <c r="AT96" s="215" t="s">
        <v>101</v>
      </c>
      <c r="AU96" s="215" t="s">
        <v>101</v>
      </c>
      <c r="AV96" s="218">
        <v>3.41</v>
      </c>
      <c r="AW96" s="215" t="s">
        <v>101</v>
      </c>
      <c r="AX96" s="218">
        <v>0</v>
      </c>
      <c r="AY96" s="218">
        <v>0</v>
      </c>
      <c r="AZ96" s="215" t="s">
        <v>101</v>
      </c>
      <c r="BA96" s="215" t="s">
        <v>101</v>
      </c>
      <c r="BB96" s="215" t="s">
        <v>101</v>
      </c>
      <c r="BC96" s="218">
        <v>0</v>
      </c>
      <c r="BD96" s="215" t="s">
        <v>101</v>
      </c>
      <c r="BE96" s="218">
        <v>0</v>
      </c>
      <c r="BF96" s="218">
        <v>0</v>
      </c>
      <c r="BG96" s="215" t="s">
        <v>101</v>
      </c>
      <c r="BH96" s="215" t="s">
        <v>101</v>
      </c>
      <c r="BI96" s="215" t="s">
        <v>101</v>
      </c>
      <c r="BJ96" s="216">
        <v>3.41</v>
      </c>
      <c r="BK96" s="215" t="s">
        <v>101</v>
      </c>
      <c r="BL96" s="216">
        <v>0</v>
      </c>
      <c r="BM96" s="218">
        <v>0</v>
      </c>
      <c r="BN96" s="215" t="s">
        <v>101</v>
      </c>
      <c r="BO96" s="215" t="s">
        <v>101</v>
      </c>
      <c r="BP96" s="215" t="s">
        <v>101</v>
      </c>
      <c r="BQ96" s="216">
        <v>0</v>
      </c>
      <c r="BR96" s="215" t="s">
        <v>101</v>
      </c>
      <c r="BS96" s="216">
        <v>0</v>
      </c>
      <c r="BT96" s="218">
        <v>0</v>
      </c>
      <c r="BU96" s="215" t="s">
        <v>101</v>
      </c>
      <c r="BV96" s="223" t="s">
        <v>359</v>
      </c>
    </row>
    <row r="97" spans="1:74" ht="45.75" customHeight="1" x14ac:dyDescent="0.25">
      <c r="A97" s="151" t="s">
        <v>237</v>
      </c>
      <c r="B97" s="164" t="s">
        <v>245</v>
      </c>
      <c r="C97" s="147" t="s">
        <v>246</v>
      </c>
      <c r="D97" s="215" t="s">
        <v>101</v>
      </c>
      <c r="E97" s="215" t="s">
        <v>101</v>
      </c>
      <c r="F97" s="283">
        <f>AH97+AV97</f>
        <v>0</v>
      </c>
      <c r="G97" s="215" t="s">
        <v>101</v>
      </c>
      <c r="H97" s="283">
        <f t="shared" si="19"/>
        <v>0</v>
      </c>
      <c r="I97" s="283">
        <f t="shared" si="19"/>
        <v>0</v>
      </c>
      <c r="J97" s="215" t="s">
        <v>101</v>
      </c>
      <c r="K97" s="215" t="s">
        <v>101</v>
      </c>
      <c r="L97" s="215" t="s">
        <v>101</v>
      </c>
      <c r="M97" s="283">
        <f>AO97+BC97</f>
        <v>0</v>
      </c>
      <c r="N97" s="215" t="s">
        <v>101</v>
      </c>
      <c r="O97" s="283">
        <f t="shared" si="20"/>
        <v>0</v>
      </c>
      <c r="P97" s="283">
        <f t="shared" si="20"/>
        <v>0</v>
      </c>
      <c r="Q97" s="215" t="s">
        <v>101</v>
      </c>
      <c r="R97" s="215" t="s">
        <v>101</v>
      </c>
      <c r="S97" s="215" t="s">
        <v>101</v>
      </c>
      <c r="T97" s="216">
        <v>0</v>
      </c>
      <c r="U97" s="215" t="s">
        <v>101</v>
      </c>
      <c r="V97" s="218">
        <v>0</v>
      </c>
      <c r="W97" s="218">
        <v>0</v>
      </c>
      <c r="X97" s="215" t="s">
        <v>101</v>
      </c>
      <c r="Y97" s="215" t="s">
        <v>101</v>
      </c>
      <c r="Z97" s="215" t="s">
        <v>101</v>
      </c>
      <c r="AA97" s="216">
        <v>0</v>
      </c>
      <c r="AB97" s="215" t="s">
        <v>101</v>
      </c>
      <c r="AC97" s="216">
        <v>0</v>
      </c>
      <c r="AD97" s="218">
        <v>0</v>
      </c>
      <c r="AE97" s="215" t="s">
        <v>101</v>
      </c>
      <c r="AF97" s="215" t="s">
        <v>101</v>
      </c>
      <c r="AG97" s="215" t="s">
        <v>101</v>
      </c>
      <c r="AH97" s="218">
        <v>0</v>
      </c>
      <c r="AI97" s="215" t="s">
        <v>101</v>
      </c>
      <c r="AJ97" s="218">
        <v>0</v>
      </c>
      <c r="AK97" s="218">
        <v>0</v>
      </c>
      <c r="AL97" s="215" t="s">
        <v>101</v>
      </c>
      <c r="AM97" s="215" t="s">
        <v>101</v>
      </c>
      <c r="AN97" s="215" t="s">
        <v>101</v>
      </c>
      <c r="AO97" s="218">
        <v>0</v>
      </c>
      <c r="AP97" s="215" t="s">
        <v>101</v>
      </c>
      <c r="AQ97" s="218">
        <v>0</v>
      </c>
      <c r="AR97" s="218">
        <v>0</v>
      </c>
      <c r="AS97" s="215" t="s">
        <v>101</v>
      </c>
      <c r="AT97" s="215" t="s">
        <v>101</v>
      </c>
      <c r="AU97" s="215" t="s">
        <v>101</v>
      </c>
      <c r="AV97" s="218">
        <v>0</v>
      </c>
      <c r="AW97" s="215" t="s">
        <v>101</v>
      </c>
      <c r="AX97" s="218">
        <v>0</v>
      </c>
      <c r="AY97" s="218">
        <v>0</v>
      </c>
      <c r="AZ97" s="215" t="s">
        <v>101</v>
      </c>
      <c r="BA97" s="215" t="s">
        <v>101</v>
      </c>
      <c r="BB97" s="215" t="s">
        <v>101</v>
      </c>
      <c r="BC97" s="218">
        <v>0</v>
      </c>
      <c r="BD97" s="215" t="s">
        <v>101</v>
      </c>
      <c r="BE97" s="218">
        <v>0</v>
      </c>
      <c r="BF97" s="218">
        <v>0</v>
      </c>
      <c r="BG97" s="215" t="s">
        <v>101</v>
      </c>
      <c r="BH97" s="215" t="s">
        <v>101</v>
      </c>
      <c r="BI97" s="215" t="s">
        <v>101</v>
      </c>
      <c r="BJ97" s="216">
        <v>0</v>
      </c>
      <c r="BK97" s="215" t="s">
        <v>101</v>
      </c>
      <c r="BL97" s="216">
        <v>0</v>
      </c>
      <c r="BM97" s="218">
        <v>0</v>
      </c>
      <c r="BN97" s="215" t="s">
        <v>101</v>
      </c>
      <c r="BO97" s="215" t="s">
        <v>101</v>
      </c>
      <c r="BP97" s="215" t="s">
        <v>101</v>
      </c>
      <c r="BQ97" s="216">
        <v>0</v>
      </c>
      <c r="BR97" s="215" t="s">
        <v>101</v>
      </c>
      <c r="BS97" s="216">
        <v>0</v>
      </c>
      <c r="BT97" s="218">
        <v>0</v>
      </c>
      <c r="BU97" s="215" t="s">
        <v>101</v>
      </c>
      <c r="BV97" s="223" t="s">
        <v>101</v>
      </c>
    </row>
    <row r="98" spans="1:74" ht="45.75" customHeight="1" x14ac:dyDescent="0.25">
      <c r="A98" s="151" t="s">
        <v>237</v>
      </c>
      <c r="B98" s="171" t="s">
        <v>247</v>
      </c>
      <c r="C98" s="147" t="s">
        <v>248</v>
      </c>
      <c r="D98" s="215" t="s">
        <v>101</v>
      </c>
      <c r="E98" s="215" t="s">
        <v>101</v>
      </c>
      <c r="F98" s="283">
        <v>0</v>
      </c>
      <c r="G98" s="215" t="s">
        <v>101</v>
      </c>
      <c r="H98" s="283">
        <v>0</v>
      </c>
      <c r="I98" s="283">
        <v>0</v>
      </c>
      <c r="J98" s="215" t="s">
        <v>101</v>
      </c>
      <c r="K98" s="215" t="s">
        <v>101</v>
      </c>
      <c r="L98" s="215" t="s">
        <v>101</v>
      </c>
      <c r="M98" s="283">
        <v>0.5</v>
      </c>
      <c r="N98" s="215" t="s">
        <v>101</v>
      </c>
      <c r="O98" s="283">
        <v>0.1</v>
      </c>
      <c r="P98" s="283">
        <v>0.25</v>
      </c>
      <c r="Q98" s="215" t="s">
        <v>101</v>
      </c>
      <c r="R98" s="215" t="s">
        <v>101</v>
      </c>
      <c r="S98" s="215" t="s">
        <v>101</v>
      </c>
      <c r="T98" s="216">
        <v>0</v>
      </c>
      <c r="U98" s="215" t="s">
        <v>101</v>
      </c>
      <c r="V98" s="275">
        <v>0</v>
      </c>
      <c r="W98" s="275">
        <v>0</v>
      </c>
      <c r="X98" s="215" t="s">
        <v>101</v>
      </c>
      <c r="Y98" s="215">
        <v>0.25</v>
      </c>
      <c r="Z98" s="215" t="s">
        <v>101</v>
      </c>
      <c r="AA98" s="276">
        <v>0.5</v>
      </c>
      <c r="AB98" s="275" t="s">
        <v>101</v>
      </c>
      <c r="AC98" s="276">
        <v>0.1</v>
      </c>
      <c r="AD98" s="275">
        <v>0</v>
      </c>
      <c r="AE98" s="215" t="s">
        <v>101</v>
      </c>
      <c r="AF98" s="215" t="s">
        <v>101</v>
      </c>
      <c r="AG98" s="215" t="s">
        <v>101</v>
      </c>
      <c r="AH98" s="275">
        <v>0</v>
      </c>
      <c r="AI98" s="275" t="s">
        <v>101</v>
      </c>
      <c r="AJ98" s="275">
        <v>0</v>
      </c>
      <c r="AK98" s="275">
        <v>0</v>
      </c>
      <c r="AL98" s="275" t="s">
        <v>101</v>
      </c>
      <c r="AM98" s="275" t="s">
        <v>101</v>
      </c>
      <c r="AN98" s="275" t="s">
        <v>101</v>
      </c>
      <c r="AO98" s="275">
        <v>0</v>
      </c>
      <c r="AP98" s="275" t="s">
        <v>101</v>
      </c>
      <c r="AQ98" s="275">
        <v>0</v>
      </c>
      <c r="AR98" s="275">
        <v>0</v>
      </c>
      <c r="AS98" s="275" t="s">
        <v>101</v>
      </c>
      <c r="AT98" s="275" t="s">
        <v>101</v>
      </c>
      <c r="AU98" s="215" t="s">
        <v>101</v>
      </c>
      <c r="AV98" s="218">
        <v>0</v>
      </c>
      <c r="AW98" s="215" t="s">
        <v>101</v>
      </c>
      <c r="AX98" s="275">
        <v>0</v>
      </c>
      <c r="AY98" s="275">
        <v>0</v>
      </c>
      <c r="AZ98" s="275" t="s">
        <v>101</v>
      </c>
      <c r="BA98" s="275">
        <v>0.25</v>
      </c>
      <c r="BB98" s="275" t="s">
        <v>101</v>
      </c>
      <c r="BC98" s="275">
        <v>0.5</v>
      </c>
      <c r="BD98" s="275" t="s">
        <v>101</v>
      </c>
      <c r="BE98" s="275">
        <v>0.1</v>
      </c>
      <c r="BF98" s="275">
        <v>0</v>
      </c>
      <c r="BG98" s="275" t="s">
        <v>101</v>
      </c>
      <c r="BH98" s="275" t="s">
        <v>101</v>
      </c>
      <c r="BI98" s="275" t="s">
        <v>101</v>
      </c>
      <c r="BJ98" s="276">
        <v>0</v>
      </c>
      <c r="BK98" s="275" t="s">
        <v>101</v>
      </c>
      <c r="BL98" s="276">
        <v>0</v>
      </c>
      <c r="BM98" s="275">
        <v>0</v>
      </c>
      <c r="BN98" s="215" t="s">
        <v>101</v>
      </c>
      <c r="BO98" s="215">
        <v>0.25</v>
      </c>
      <c r="BP98" s="215" t="s">
        <v>101</v>
      </c>
      <c r="BQ98" s="216">
        <v>0.5</v>
      </c>
      <c r="BR98" s="215" t="s">
        <v>101</v>
      </c>
      <c r="BS98" s="276">
        <v>0.1</v>
      </c>
      <c r="BT98" s="275">
        <v>0</v>
      </c>
      <c r="BU98" s="215" t="s">
        <v>101</v>
      </c>
      <c r="BV98" s="223" t="s">
        <v>360</v>
      </c>
    </row>
    <row r="99" spans="1:74" ht="45.75" customHeight="1" x14ac:dyDescent="0.25">
      <c r="A99" s="151" t="s">
        <v>237</v>
      </c>
      <c r="B99" s="171" t="s">
        <v>249</v>
      </c>
      <c r="C99" s="147" t="s">
        <v>250</v>
      </c>
      <c r="D99" s="215" t="s">
        <v>101</v>
      </c>
      <c r="E99" s="215" t="s">
        <v>101</v>
      </c>
      <c r="F99" s="283">
        <v>0</v>
      </c>
      <c r="G99" s="215" t="s">
        <v>101</v>
      </c>
      <c r="H99" s="283">
        <v>0</v>
      </c>
      <c r="I99" s="283">
        <v>0</v>
      </c>
      <c r="J99" s="215" t="s">
        <v>101</v>
      </c>
      <c r="K99" s="215" t="s">
        <v>101</v>
      </c>
      <c r="L99" s="215" t="s">
        <v>101</v>
      </c>
      <c r="M99" s="283">
        <v>0.5</v>
      </c>
      <c r="N99" s="215" t="s">
        <v>101</v>
      </c>
      <c r="O99" s="283">
        <v>0.1</v>
      </c>
      <c r="P99" s="283">
        <v>0.25</v>
      </c>
      <c r="Q99" s="215" t="s">
        <v>101</v>
      </c>
      <c r="R99" s="215" t="s">
        <v>101</v>
      </c>
      <c r="S99" s="215" t="s">
        <v>101</v>
      </c>
      <c r="T99" s="216">
        <v>0</v>
      </c>
      <c r="U99" s="215" t="s">
        <v>101</v>
      </c>
      <c r="V99" s="275">
        <v>0</v>
      </c>
      <c r="W99" s="275">
        <v>0</v>
      </c>
      <c r="X99" s="215" t="s">
        <v>101</v>
      </c>
      <c r="Y99" s="215">
        <v>0.25</v>
      </c>
      <c r="Z99" s="215" t="s">
        <v>101</v>
      </c>
      <c r="AA99" s="276">
        <v>0.5</v>
      </c>
      <c r="AB99" s="275" t="s">
        <v>101</v>
      </c>
      <c r="AC99" s="276">
        <v>0.1</v>
      </c>
      <c r="AD99" s="275">
        <v>0</v>
      </c>
      <c r="AE99" s="215" t="s">
        <v>101</v>
      </c>
      <c r="AF99" s="215" t="s">
        <v>101</v>
      </c>
      <c r="AG99" s="215" t="s">
        <v>101</v>
      </c>
      <c r="AH99" s="275">
        <v>0</v>
      </c>
      <c r="AI99" s="275" t="s">
        <v>101</v>
      </c>
      <c r="AJ99" s="275">
        <v>0</v>
      </c>
      <c r="AK99" s="275">
        <v>0</v>
      </c>
      <c r="AL99" s="275" t="s">
        <v>101</v>
      </c>
      <c r="AM99" s="275" t="s">
        <v>101</v>
      </c>
      <c r="AN99" s="275" t="s">
        <v>101</v>
      </c>
      <c r="AO99" s="275">
        <v>0</v>
      </c>
      <c r="AP99" s="275" t="s">
        <v>101</v>
      </c>
      <c r="AQ99" s="275">
        <v>0</v>
      </c>
      <c r="AR99" s="275">
        <v>0</v>
      </c>
      <c r="AS99" s="275" t="s">
        <v>101</v>
      </c>
      <c r="AT99" s="275" t="s">
        <v>101</v>
      </c>
      <c r="AU99" s="215" t="s">
        <v>101</v>
      </c>
      <c r="AV99" s="218">
        <v>0</v>
      </c>
      <c r="AW99" s="215" t="s">
        <v>101</v>
      </c>
      <c r="AX99" s="275">
        <v>0</v>
      </c>
      <c r="AY99" s="275">
        <v>0</v>
      </c>
      <c r="AZ99" s="275" t="s">
        <v>101</v>
      </c>
      <c r="BA99" s="275">
        <v>0.25</v>
      </c>
      <c r="BB99" s="275" t="s">
        <v>101</v>
      </c>
      <c r="BC99" s="275">
        <v>0.5</v>
      </c>
      <c r="BD99" s="275" t="s">
        <v>101</v>
      </c>
      <c r="BE99" s="275">
        <v>0.1</v>
      </c>
      <c r="BF99" s="275">
        <v>0</v>
      </c>
      <c r="BG99" s="275" t="s">
        <v>101</v>
      </c>
      <c r="BH99" s="275" t="s">
        <v>101</v>
      </c>
      <c r="BI99" s="275" t="s">
        <v>101</v>
      </c>
      <c r="BJ99" s="276">
        <v>0</v>
      </c>
      <c r="BK99" s="275" t="s">
        <v>101</v>
      </c>
      <c r="BL99" s="276">
        <v>0</v>
      </c>
      <c r="BM99" s="275">
        <v>0</v>
      </c>
      <c r="BN99" s="215" t="s">
        <v>101</v>
      </c>
      <c r="BO99" s="215">
        <v>0.25</v>
      </c>
      <c r="BP99" s="215" t="s">
        <v>101</v>
      </c>
      <c r="BQ99" s="216">
        <v>0.5</v>
      </c>
      <c r="BR99" s="215" t="s">
        <v>101</v>
      </c>
      <c r="BS99" s="276">
        <v>0.1</v>
      </c>
      <c r="BT99" s="275">
        <v>0</v>
      </c>
      <c r="BU99" s="215" t="s">
        <v>101</v>
      </c>
      <c r="BV99" s="223" t="s">
        <v>360</v>
      </c>
    </row>
    <row r="100" spans="1:74" ht="45.75" customHeight="1" x14ac:dyDescent="0.25">
      <c r="A100" s="151" t="s">
        <v>237</v>
      </c>
      <c r="B100" s="168" t="s">
        <v>251</v>
      </c>
      <c r="C100" s="147" t="s">
        <v>252</v>
      </c>
      <c r="D100" s="215" t="s">
        <v>101</v>
      </c>
      <c r="E100" s="215" t="s">
        <v>101</v>
      </c>
      <c r="F100" s="283">
        <f>AH100+AV100</f>
        <v>0</v>
      </c>
      <c r="G100" s="215" t="s">
        <v>101</v>
      </c>
      <c r="H100" s="283">
        <f>AJ100+AX100</f>
        <v>0</v>
      </c>
      <c r="I100" s="283">
        <f>AK100+AY100</f>
        <v>0.25</v>
      </c>
      <c r="J100" s="215" t="s">
        <v>101</v>
      </c>
      <c r="K100" s="215" t="s">
        <v>101</v>
      </c>
      <c r="L100" s="215" t="s">
        <v>101</v>
      </c>
      <c r="M100" s="283">
        <f>AO100+BC100</f>
        <v>0</v>
      </c>
      <c r="N100" s="215" t="s">
        <v>101</v>
      </c>
      <c r="O100" s="283">
        <f>AQ100+BE100</f>
        <v>0</v>
      </c>
      <c r="P100" s="283">
        <v>0</v>
      </c>
      <c r="Q100" s="215" t="s">
        <v>101</v>
      </c>
      <c r="R100" s="215" t="s">
        <v>101</v>
      </c>
      <c r="S100" s="215" t="s">
        <v>101</v>
      </c>
      <c r="T100" s="216">
        <v>0</v>
      </c>
      <c r="U100" s="215" t="s">
        <v>101</v>
      </c>
      <c r="V100" s="218">
        <v>0</v>
      </c>
      <c r="W100" s="218">
        <v>0.25</v>
      </c>
      <c r="X100" s="215" t="s">
        <v>101</v>
      </c>
      <c r="Y100" s="215" t="s">
        <v>101</v>
      </c>
      <c r="Z100" s="215" t="s">
        <v>101</v>
      </c>
      <c r="AA100" s="216">
        <v>0</v>
      </c>
      <c r="AB100" s="215" t="s">
        <v>101</v>
      </c>
      <c r="AC100" s="216">
        <v>0</v>
      </c>
      <c r="AD100" s="218">
        <v>0</v>
      </c>
      <c r="AE100" s="215" t="s">
        <v>101</v>
      </c>
      <c r="AF100" s="215" t="s">
        <v>101</v>
      </c>
      <c r="AG100" s="215" t="s">
        <v>101</v>
      </c>
      <c r="AH100" s="218">
        <v>0</v>
      </c>
      <c r="AI100" s="215" t="s">
        <v>101</v>
      </c>
      <c r="AJ100" s="218">
        <v>0</v>
      </c>
      <c r="AK100" s="218">
        <v>0</v>
      </c>
      <c r="AL100" s="215" t="s">
        <v>101</v>
      </c>
      <c r="AM100" s="215" t="s">
        <v>101</v>
      </c>
      <c r="AN100" s="215" t="s">
        <v>101</v>
      </c>
      <c r="AO100" s="218">
        <v>0</v>
      </c>
      <c r="AP100" s="215" t="s">
        <v>101</v>
      </c>
      <c r="AQ100" s="218">
        <v>0</v>
      </c>
      <c r="AR100" s="218">
        <v>0</v>
      </c>
      <c r="AS100" s="215" t="s">
        <v>101</v>
      </c>
      <c r="AT100" s="215" t="s">
        <v>101</v>
      </c>
      <c r="AU100" s="215" t="s">
        <v>101</v>
      </c>
      <c r="AV100" s="218">
        <v>0</v>
      </c>
      <c r="AW100" s="215" t="s">
        <v>101</v>
      </c>
      <c r="AX100" s="218">
        <v>0</v>
      </c>
      <c r="AY100" s="218">
        <v>0.25</v>
      </c>
      <c r="AZ100" s="215" t="s">
        <v>101</v>
      </c>
      <c r="BA100" s="215" t="s">
        <v>101</v>
      </c>
      <c r="BB100" s="215" t="s">
        <v>101</v>
      </c>
      <c r="BC100" s="218">
        <v>0</v>
      </c>
      <c r="BD100" s="215" t="s">
        <v>101</v>
      </c>
      <c r="BE100" s="218">
        <v>0</v>
      </c>
      <c r="BF100" s="218">
        <v>0</v>
      </c>
      <c r="BG100" s="215" t="s">
        <v>101</v>
      </c>
      <c r="BH100" s="215" t="s">
        <v>101</v>
      </c>
      <c r="BI100" s="215" t="s">
        <v>101</v>
      </c>
      <c r="BJ100" s="216">
        <v>0</v>
      </c>
      <c r="BK100" s="215" t="s">
        <v>101</v>
      </c>
      <c r="BL100" s="216">
        <v>0</v>
      </c>
      <c r="BM100" s="218">
        <v>0.25</v>
      </c>
      <c r="BN100" s="215" t="s">
        <v>101</v>
      </c>
      <c r="BO100" s="215" t="s">
        <v>101</v>
      </c>
      <c r="BP100" s="215" t="s">
        <v>101</v>
      </c>
      <c r="BQ100" s="216">
        <v>0</v>
      </c>
      <c r="BR100" s="215" t="s">
        <v>101</v>
      </c>
      <c r="BS100" s="216">
        <v>0</v>
      </c>
      <c r="BT100" s="218">
        <v>0</v>
      </c>
      <c r="BU100" s="215" t="s">
        <v>101</v>
      </c>
      <c r="BV100" s="223" t="s">
        <v>361</v>
      </c>
    </row>
    <row r="101" spans="1:74" ht="45.75" customHeight="1" x14ac:dyDescent="0.25">
      <c r="A101" s="151" t="s">
        <v>237</v>
      </c>
      <c r="B101" s="169" t="s">
        <v>253</v>
      </c>
      <c r="C101" s="147" t="s">
        <v>254</v>
      </c>
      <c r="D101" s="215" t="s">
        <v>101</v>
      </c>
      <c r="E101" s="215" t="s">
        <v>101</v>
      </c>
      <c r="F101" s="283">
        <v>0</v>
      </c>
      <c r="G101" s="215" t="s">
        <v>101</v>
      </c>
      <c r="H101" s="283">
        <f>AJ101+AX101</f>
        <v>0</v>
      </c>
      <c r="I101" s="283">
        <v>0</v>
      </c>
      <c r="J101" s="215" t="s">
        <v>101</v>
      </c>
      <c r="K101" s="215" t="s">
        <v>101</v>
      </c>
      <c r="L101" s="215" t="s">
        <v>101</v>
      </c>
      <c r="M101" s="283">
        <v>0</v>
      </c>
      <c r="N101" s="215" t="s">
        <v>101</v>
      </c>
      <c r="O101" s="283">
        <f>AQ101+BE101</f>
        <v>0</v>
      </c>
      <c r="P101" s="283">
        <v>0</v>
      </c>
      <c r="Q101" s="215" t="s">
        <v>101</v>
      </c>
      <c r="R101" s="215" t="s">
        <v>101</v>
      </c>
      <c r="S101" s="215" t="s">
        <v>101</v>
      </c>
      <c r="T101" s="216">
        <v>0.753</v>
      </c>
      <c r="U101" s="215" t="s">
        <v>101</v>
      </c>
      <c r="V101" s="218">
        <v>0</v>
      </c>
      <c r="W101" s="218">
        <v>0.25</v>
      </c>
      <c r="X101" s="215" t="s">
        <v>101</v>
      </c>
      <c r="Y101" s="215" t="s">
        <v>101</v>
      </c>
      <c r="Z101" s="215" t="s">
        <v>101</v>
      </c>
      <c r="AA101" s="216">
        <v>0.753</v>
      </c>
      <c r="AB101" s="215" t="s">
        <v>101</v>
      </c>
      <c r="AC101" s="216">
        <v>0</v>
      </c>
      <c r="AD101" s="218">
        <v>0.25</v>
      </c>
      <c r="AE101" s="215" t="s">
        <v>101</v>
      </c>
      <c r="AF101" s="215" t="s">
        <v>101</v>
      </c>
      <c r="AG101" s="215" t="s">
        <v>101</v>
      </c>
      <c r="AH101" s="218">
        <v>0.753</v>
      </c>
      <c r="AI101" s="215" t="s">
        <v>101</v>
      </c>
      <c r="AJ101" s="218">
        <v>0</v>
      </c>
      <c r="AK101" s="218">
        <v>0.25</v>
      </c>
      <c r="AL101" s="215" t="s">
        <v>101</v>
      </c>
      <c r="AM101" s="215" t="s">
        <v>101</v>
      </c>
      <c r="AN101" s="215" t="s">
        <v>101</v>
      </c>
      <c r="AO101" s="218">
        <v>0.753</v>
      </c>
      <c r="AP101" s="215" t="s">
        <v>101</v>
      </c>
      <c r="AQ101" s="218">
        <v>0</v>
      </c>
      <c r="AR101" s="218">
        <v>0.25</v>
      </c>
      <c r="AS101" s="215" t="s">
        <v>101</v>
      </c>
      <c r="AT101" s="215" t="s">
        <v>101</v>
      </c>
      <c r="AU101" s="215" t="s">
        <v>101</v>
      </c>
      <c r="AV101" s="218">
        <v>0</v>
      </c>
      <c r="AW101" s="215" t="s">
        <v>101</v>
      </c>
      <c r="AX101" s="218">
        <v>0</v>
      </c>
      <c r="AY101" s="218">
        <v>0</v>
      </c>
      <c r="AZ101" s="215" t="s">
        <v>101</v>
      </c>
      <c r="BA101" s="215" t="s">
        <v>101</v>
      </c>
      <c r="BB101" s="215" t="s">
        <v>101</v>
      </c>
      <c r="BC101" s="218">
        <v>0</v>
      </c>
      <c r="BD101" s="215" t="s">
        <v>101</v>
      </c>
      <c r="BE101" s="218">
        <v>0</v>
      </c>
      <c r="BF101" s="218">
        <v>0</v>
      </c>
      <c r="BG101" s="215" t="s">
        <v>101</v>
      </c>
      <c r="BH101" s="215" t="s">
        <v>101</v>
      </c>
      <c r="BI101" s="215" t="s">
        <v>101</v>
      </c>
      <c r="BJ101" s="216">
        <v>0.753</v>
      </c>
      <c r="BK101" s="215" t="s">
        <v>101</v>
      </c>
      <c r="BL101" s="216">
        <v>0</v>
      </c>
      <c r="BM101" s="218">
        <v>0.25</v>
      </c>
      <c r="BN101" s="215" t="s">
        <v>101</v>
      </c>
      <c r="BO101" s="215" t="s">
        <v>101</v>
      </c>
      <c r="BP101" s="215" t="s">
        <v>101</v>
      </c>
      <c r="BQ101" s="216">
        <v>0.753</v>
      </c>
      <c r="BR101" s="215" t="s">
        <v>101</v>
      </c>
      <c r="BS101" s="216">
        <v>0</v>
      </c>
      <c r="BT101" s="218">
        <v>0.25</v>
      </c>
      <c r="BU101" s="215" t="s">
        <v>101</v>
      </c>
      <c r="BV101" s="215" t="s">
        <v>101</v>
      </c>
    </row>
    <row r="102" spans="1:74" ht="45.75" customHeight="1" x14ac:dyDescent="0.25">
      <c r="A102" s="151" t="s">
        <v>237</v>
      </c>
      <c r="B102" s="168" t="s">
        <v>255</v>
      </c>
      <c r="C102" s="147" t="s">
        <v>256</v>
      </c>
      <c r="D102" s="215" t="s">
        <v>101</v>
      </c>
      <c r="E102" s="215" t="s">
        <v>101</v>
      </c>
      <c r="F102" s="283">
        <f>AH102+AV102</f>
        <v>0</v>
      </c>
      <c r="G102" s="215" t="s">
        <v>101</v>
      </c>
      <c r="H102" s="283">
        <f>AJ102+AX102</f>
        <v>0</v>
      </c>
      <c r="I102" s="283">
        <f>AK102+AY102</f>
        <v>0.25</v>
      </c>
      <c r="J102" s="215" t="s">
        <v>101</v>
      </c>
      <c r="K102" s="215" t="s">
        <v>101</v>
      </c>
      <c r="L102" s="215" t="s">
        <v>101</v>
      </c>
      <c r="M102" s="283">
        <f>AO102+BC102</f>
        <v>0</v>
      </c>
      <c r="N102" s="215" t="s">
        <v>101</v>
      </c>
      <c r="O102" s="283">
        <f>AQ102+BE102</f>
        <v>0</v>
      </c>
      <c r="P102" s="283">
        <v>0</v>
      </c>
      <c r="Q102" s="215" t="s">
        <v>101</v>
      </c>
      <c r="R102" s="215" t="s">
        <v>101</v>
      </c>
      <c r="S102" s="215" t="s">
        <v>101</v>
      </c>
      <c r="T102" s="216">
        <v>0</v>
      </c>
      <c r="U102" s="215" t="s">
        <v>101</v>
      </c>
      <c r="V102" s="218">
        <v>0</v>
      </c>
      <c r="W102" s="218">
        <v>0.25</v>
      </c>
      <c r="X102" s="215" t="s">
        <v>101</v>
      </c>
      <c r="Y102" s="215" t="s">
        <v>101</v>
      </c>
      <c r="Z102" s="215" t="s">
        <v>101</v>
      </c>
      <c r="AA102" s="216">
        <v>0</v>
      </c>
      <c r="AB102" s="215" t="s">
        <v>101</v>
      </c>
      <c r="AC102" s="216">
        <v>0</v>
      </c>
      <c r="AD102" s="218">
        <v>0</v>
      </c>
      <c r="AE102" s="215" t="s">
        <v>101</v>
      </c>
      <c r="AF102" s="215" t="s">
        <v>101</v>
      </c>
      <c r="AG102" s="215" t="s">
        <v>101</v>
      </c>
      <c r="AH102" s="218">
        <v>0</v>
      </c>
      <c r="AI102" s="215" t="s">
        <v>101</v>
      </c>
      <c r="AJ102" s="218">
        <v>0</v>
      </c>
      <c r="AK102" s="218">
        <v>0</v>
      </c>
      <c r="AL102" s="215" t="s">
        <v>101</v>
      </c>
      <c r="AM102" s="215" t="s">
        <v>101</v>
      </c>
      <c r="AN102" s="215" t="s">
        <v>101</v>
      </c>
      <c r="AO102" s="218">
        <v>0</v>
      </c>
      <c r="AP102" s="215" t="s">
        <v>101</v>
      </c>
      <c r="AQ102" s="218">
        <v>0</v>
      </c>
      <c r="AR102" s="218">
        <v>0</v>
      </c>
      <c r="AS102" s="215" t="s">
        <v>101</v>
      </c>
      <c r="AT102" s="215" t="s">
        <v>101</v>
      </c>
      <c r="AU102" s="215" t="s">
        <v>101</v>
      </c>
      <c r="AV102" s="218">
        <v>0</v>
      </c>
      <c r="AW102" s="215" t="s">
        <v>101</v>
      </c>
      <c r="AX102" s="218">
        <v>0</v>
      </c>
      <c r="AY102" s="218">
        <v>0.25</v>
      </c>
      <c r="AZ102" s="215" t="s">
        <v>101</v>
      </c>
      <c r="BA102" s="215" t="s">
        <v>101</v>
      </c>
      <c r="BB102" s="215" t="s">
        <v>101</v>
      </c>
      <c r="BC102" s="218">
        <v>0</v>
      </c>
      <c r="BD102" s="215" t="s">
        <v>101</v>
      </c>
      <c r="BE102" s="218">
        <v>0</v>
      </c>
      <c r="BF102" s="218">
        <v>0</v>
      </c>
      <c r="BG102" s="215" t="s">
        <v>101</v>
      </c>
      <c r="BH102" s="215" t="s">
        <v>101</v>
      </c>
      <c r="BI102" s="215" t="s">
        <v>101</v>
      </c>
      <c r="BJ102" s="216">
        <v>0</v>
      </c>
      <c r="BK102" s="215" t="s">
        <v>101</v>
      </c>
      <c r="BL102" s="216">
        <v>0</v>
      </c>
      <c r="BM102" s="218">
        <v>0.25</v>
      </c>
      <c r="BN102" s="215" t="s">
        <v>101</v>
      </c>
      <c r="BO102" s="215" t="s">
        <v>101</v>
      </c>
      <c r="BP102" s="215" t="s">
        <v>101</v>
      </c>
      <c r="BQ102" s="216">
        <v>0</v>
      </c>
      <c r="BR102" s="215" t="s">
        <v>101</v>
      </c>
      <c r="BS102" s="216">
        <v>0</v>
      </c>
      <c r="BT102" s="218">
        <v>0</v>
      </c>
      <c r="BU102" s="215" t="s">
        <v>101</v>
      </c>
      <c r="BV102" s="223" t="s">
        <v>361</v>
      </c>
    </row>
    <row r="103" spans="1:74" ht="45.75" customHeight="1" x14ac:dyDescent="0.25">
      <c r="A103" s="151" t="s">
        <v>257</v>
      </c>
      <c r="B103" s="152" t="s">
        <v>258</v>
      </c>
      <c r="C103" s="147" t="s">
        <v>101</v>
      </c>
      <c r="D103" s="215" t="s">
        <v>101</v>
      </c>
      <c r="E103" s="215" t="s">
        <v>101</v>
      </c>
      <c r="F103" s="283">
        <v>0</v>
      </c>
      <c r="G103" s="215" t="s">
        <v>101</v>
      </c>
      <c r="H103" s="283">
        <v>0</v>
      </c>
      <c r="I103" s="283">
        <v>0</v>
      </c>
      <c r="J103" s="215" t="s">
        <v>101</v>
      </c>
      <c r="K103" s="215" t="s">
        <v>101</v>
      </c>
      <c r="L103" s="215" t="s">
        <v>101</v>
      </c>
      <c r="M103" s="283">
        <v>0</v>
      </c>
      <c r="N103" s="215" t="s">
        <v>101</v>
      </c>
      <c r="O103" s="283">
        <v>0</v>
      </c>
      <c r="P103" s="283">
        <v>0</v>
      </c>
      <c r="Q103" s="215" t="s">
        <v>101</v>
      </c>
      <c r="R103" s="215" t="s">
        <v>101</v>
      </c>
      <c r="S103" s="215" t="s">
        <v>101</v>
      </c>
      <c r="T103" s="216">
        <v>0</v>
      </c>
      <c r="U103" s="215" t="s">
        <v>101</v>
      </c>
      <c r="V103" s="218">
        <v>0</v>
      </c>
      <c r="W103" s="218">
        <v>0</v>
      </c>
      <c r="X103" s="215" t="s">
        <v>101</v>
      </c>
      <c r="Y103" s="215" t="s">
        <v>101</v>
      </c>
      <c r="Z103" s="215" t="s">
        <v>101</v>
      </c>
      <c r="AA103" s="216">
        <v>0</v>
      </c>
      <c r="AB103" s="215" t="s">
        <v>101</v>
      </c>
      <c r="AC103" s="216">
        <v>0</v>
      </c>
      <c r="AD103" s="218">
        <v>0</v>
      </c>
      <c r="AE103" s="215" t="s">
        <v>101</v>
      </c>
      <c r="AF103" s="215" t="s">
        <v>101</v>
      </c>
      <c r="AG103" s="215" t="s">
        <v>101</v>
      </c>
      <c r="AH103" s="218">
        <v>0</v>
      </c>
      <c r="AI103" s="215" t="s">
        <v>101</v>
      </c>
      <c r="AJ103" s="218">
        <v>0</v>
      </c>
      <c r="AK103" s="218">
        <v>0</v>
      </c>
      <c r="AL103" s="215" t="s">
        <v>101</v>
      </c>
      <c r="AM103" s="215" t="s">
        <v>101</v>
      </c>
      <c r="AN103" s="215" t="s">
        <v>101</v>
      </c>
      <c r="AO103" s="218">
        <v>0</v>
      </c>
      <c r="AP103" s="215" t="s">
        <v>101</v>
      </c>
      <c r="AQ103" s="218">
        <v>0</v>
      </c>
      <c r="AR103" s="218">
        <v>0</v>
      </c>
      <c r="AS103" s="215" t="s">
        <v>101</v>
      </c>
      <c r="AT103" s="215" t="s">
        <v>101</v>
      </c>
      <c r="AU103" s="215" t="s">
        <v>101</v>
      </c>
      <c r="AV103" s="218">
        <v>0</v>
      </c>
      <c r="AW103" s="215" t="s">
        <v>101</v>
      </c>
      <c r="AX103" s="218">
        <v>0</v>
      </c>
      <c r="AY103" s="218">
        <v>0</v>
      </c>
      <c r="AZ103" s="215" t="s">
        <v>101</v>
      </c>
      <c r="BA103" s="215" t="s">
        <v>101</v>
      </c>
      <c r="BB103" s="215" t="s">
        <v>101</v>
      </c>
      <c r="BC103" s="218">
        <v>0</v>
      </c>
      <c r="BD103" s="215" t="s">
        <v>101</v>
      </c>
      <c r="BE103" s="218">
        <v>0</v>
      </c>
      <c r="BF103" s="218">
        <v>0</v>
      </c>
      <c r="BG103" s="215" t="s">
        <v>101</v>
      </c>
      <c r="BH103" s="215" t="s">
        <v>101</v>
      </c>
      <c r="BI103" s="215" t="s">
        <v>101</v>
      </c>
      <c r="BJ103" s="216">
        <v>0</v>
      </c>
      <c r="BK103" s="215" t="s">
        <v>101</v>
      </c>
      <c r="BL103" s="216">
        <v>0</v>
      </c>
      <c r="BM103" s="218">
        <v>0</v>
      </c>
      <c r="BN103" s="215" t="s">
        <v>101</v>
      </c>
      <c r="BO103" s="215" t="s">
        <v>101</v>
      </c>
      <c r="BP103" s="215" t="s">
        <v>101</v>
      </c>
      <c r="BQ103" s="216">
        <v>0</v>
      </c>
      <c r="BR103" s="215" t="s">
        <v>101</v>
      </c>
      <c r="BS103" s="216">
        <v>0</v>
      </c>
      <c r="BT103" s="218">
        <v>0</v>
      </c>
      <c r="BU103" s="215" t="s">
        <v>101</v>
      </c>
      <c r="BV103" s="215" t="s">
        <v>101</v>
      </c>
    </row>
    <row r="104" spans="1:74" ht="45.75" customHeight="1" x14ac:dyDescent="0.25">
      <c r="A104" s="151" t="s">
        <v>259</v>
      </c>
      <c r="B104" s="152" t="s">
        <v>260</v>
      </c>
      <c r="C104" s="147" t="s">
        <v>101</v>
      </c>
      <c r="D104" s="215" t="s">
        <v>101</v>
      </c>
      <c r="E104" s="215" t="s">
        <v>101</v>
      </c>
      <c r="F104" s="283">
        <f>SUM(F105:F115)</f>
        <v>0</v>
      </c>
      <c r="G104" s="215" t="s">
        <v>101</v>
      </c>
      <c r="H104" s="283">
        <f>SUM(H105:H115)</f>
        <v>0</v>
      </c>
      <c r="I104" s="283">
        <f>SUM(I105:I115)</f>
        <v>0</v>
      </c>
      <c r="J104" s="215" t="s">
        <v>101</v>
      </c>
      <c r="K104" s="215" t="s">
        <v>101</v>
      </c>
      <c r="L104" s="215" t="s">
        <v>101</v>
      </c>
      <c r="M104" s="283">
        <f>SUM(M105:M115)</f>
        <v>0</v>
      </c>
      <c r="N104" s="215" t="s">
        <v>101</v>
      </c>
      <c r="O104" s="283">
        <f>SUM(O105:O115)</f>
        <v>0</v>
      </c>
      <c r="P104" s="283">
        <f>SUM(P105:P115)</f>
        <v>0</v>
      </c>
      <c r="Q104" s="215" t="s">
        <v>101</v>
      </c>
      <c r="R104" s="215" t="s">
        <v>101</v>
      </c>
      <c r="S104" s="215" t="s">
        <v>101</v>
      </c>
      <c r="T104" s="216">
        <f>T105+T115</f>
        <v>0.14000000000000001</v>
      </c>
      <c r="U104" s="215" t="s">
        <v>101</v>
      </c>
      <c r="V104" s="283">
        <f>SUM(V105:V115)</f>
        <v>0</v>
      </c>
      <c r="W104" s="283">
        <f>SUM(W105:W115)</f>
        <v>0.8</v>
      </c>
      <c r="X104" s="215" t="s">
        <v>101</v>
      </c>
      <c r="Y104" s="215" t="s">
        <v>101</v>
      </c>
      <c r="Z104" s="215" t="s">
        <v>101</v>
      </c>
      <c r="AA104" s="216">
        <f>AA105+AA115</f>
        <v>0.14000000000000001</v>
      </c>
      <c r="AB104" s="215" t="s">
        <v>101</v>
      </c>
      <c r="AC104" s="285">
        <f>SUM(AC105:AC115)</f>
        <v>0</v>
      </c>
      <c r="AD104" s="283">
        <f>SUM(AD105:AD115)</f>
        <v>0.8</v>
      </c>
      <c r="AE104" s="215" t="s">
        <v>101</v>
      </c>
      <c r="AF104" s="215" t="s">
        <v>101</v>
      </c>
      <c r="AG104" s="215" t="s">
        <v>101</v>
      </c>
      <c r="AH104" s="283">
        <f>SUM(AH105:AH115)</f>
        <v>0</v>
      </c>
      <c r="AI104" s="215" t="s">
        <v>101</v>
      </c>
      <c r="AJ104" s="283">
        <f>SUM(AJ105:AJ115)</f>
        <v>0</v>
      </c>
      <c r="AK104" s="283">
        <f>SUM(AK105:AK115)</f>
        <v>0</v>
      </c>
      <c r="AL104" s="215" t="s">
        <v>101</v>
      </c>
      <c r="AM104" s="215" t="s">
        <v>101</v>
      </c>
      <c r="AN104" s="215" t="s">
        <v>101</v>
      </c>
      <c r="AO104" s="283">
        <f>SUM(AO105:AO115)</f>
        <v>0</v>
      </c>
      <c r="AP104" s="215" t="s">
        <v>101</v>
      </c>
      <c r="AQ104" s="283">
        <f>SUM(AQ105:AQ115)</f>
        <v>0</v>
      </c>
      <c r="AR104" s="283">
        <f>SUM(AR105:AR115)</f>
        <v>0</v>
      </c>
      <c r="AS104" s="215" t="s">
        <v>101</v>
      </c>
      <c r="AT104" s="215" t="s">
        <v>101</v>
      </c>
      <c r="AU104" s="215" t="s">
        <v>101</v>
      </c>
      <c r="AV104" s="283">
        <f>SUM(AV105:AV115)</f>
        <v>0</v>
      </c>
      <c r="AW104" s="215" t="s">
        <v>101</v>
      </c>
      <c r="AX104" s="283">
        <f>SUM(AX105:AX115)</f>
        <v>0</v>
      </c>
      <c r="AY104" s="283">
        <f>SUM(AY105:AY115)</f>
        <v>0</v>
      </c>
      <c r="AZ104" s="215" t="s">
        <v>101</v>
      </c>
      <c r="BA104" s="215" t="s">
        <v>101</v>
      </c>
      <c r="BB104" s="215" t="s">
        <v>101</v>
      </c>
      <c r="BC104" s="283">
        <f>SUM(BC105:BC115)</f>
        <v>0</v>
      </c>
      <c r="BD104" s="215" t="s">
        <v>101</v>
      </c>
      <c r="BE104" s="283">
        <f>SUM(BE105:BE115)</f>
        <v>0</v>
      </c>
      <c r="BF104" s="283">
        <f>SUM(BF105:BF115)</f>
        <v>0</v>
      </c>
      <c r="BG104" s="215" t="s">
        <v>101</v>
      </c>
      <c r="BH104" s="215" t="s">
        <v>101</v>
      </c>
      <c r="BI104" s="215" t="s">
        <v>101</v>
      </c>
      <c r="BJ104" s="216">
        <f>BJ105+BJ115</f>
        <v>0.14000000000000001</v>
      </c>
      <c r="BK104" s="215" t="s">
        <v>101</v>
      </c>
      <c r="BL104" s="285">
        <f>SUM(BL105:BL115)</f>
        <v>0</v>
      </c>
      <c r="BM104" s="283">
        <f>SUM(BM105:BM115)</f>
        <v>0.8</v>
      </c>
      <c r="BN104" s="215" t="s">
        <v>101</v>
      </c>
      <c r="BO104" s="215" t="s">
        <v>101</v>
      </c>
      <c r="BP104" s="215" t="s">
        <v>101</v>
      </c>
      <c r="BQ104" s="216">
        <f>BQ105+BQ115</f>
        <v>0.14000000000000001</v>
      </c>
      <c r="BR104" s="215" t="s">
        <v>101</v>
      </c>
      <c r="BS104" s="285">
        <f>SUM(BS105:BS115)</f>
        <v>0</v>
      </c>
      <c r="BT104" s="283">
        <f>SUM(BT105:BT115)</f>
        <v>0.8</v>
      </c>
      <c r="BU104" s="215" t="s">
        <v>101</v>
      </c>
      <c r="BV104" s="215" t="s">
        <v>101</v>
      </c>
    </row>
    <row r="105" spans="1:74" ht="45.75" customHeight="1" x14ac:dyDescent="0.25">
      <c r="A105" s="151" t="s">
        <v>259</v>
      </c>
      <c r="B105" s="160" t="s">
        <v>261</v>
      </c>
      <c r="C105" s="174" t="s">
        <v>262</v>
      </c>
      <c r="D105" s="215" t="s">
        <v>101</v>
      </c>
      <c r="E105" s="215" t="s">
        <v>101</v>
      </c>
      <c r="F105" s="283">
        <f>AH105+AV105</f>
        <v>0</v>
      </c>
      <c r="G105" s="215" t="s">
        <v>101</v>
      </c>
      <c r="H105" s="283">
        <f>AJ105+AX105</f>
        <v>0</v>
      </c>
      <c r="I105" s="283">
        <f>AK105+AY105</f>
        <v>0</v>
      </c>
      <c r="J105" s="215" t="s">
        <v>101</v>
      </c>
      <c r="K105" s="215" t="s">
        <v>101</v>
      </c>
      <c r="L105" s="215" t="s">
        <v>101</v>
      </c>
      <c r="M105" s="283">
        <f>AO105+BC105</f>
        <v>0</v>
      </c>
      <c r="N105" s="215" t="s">
        <v>101</v>
      </c>
      <c r="O105" s="283">
        <f>AQ105+BE105</f>
        <v>0</v>
      </c>
      <c r="P105" s="283">
        <f>AR105+BF105</f>
        <v>0</v>
      </c>
      <c r="Q105" s="215" t="s">
        <v>101</v>
      </c>
      <c r="R105" s="215" t="s">
        <v>101</v>
      </c>
      <c r="S105" s="215" t="s">
        <v>101</v>
      </c>
      <c r="T105" s="216">
        <v>0</v>
      </c>
      <c r="U105" s="215" t="s">
        <v>101</v>
      </c>
      <c r="V105" s="275">
        <v>0</v>
      </c>
      <c r="W105" s="275">
        <v>0</v>
      </c>
      <c r="X105" s="215" t="s">
        <v>101</v>
      </c>
      <c r="Y105" s="215" t="s">
        <v>101</v>
      </c>
      <c r="Z105" s="215" t="s">
        <v>101</v>
      </c>
      <c r="AA105" s="276">
        <v>0</v>
      </c>
      <c r="AB105" s="275" t="s">
        <v>101</v>
      </c>
      <c r="AC105" s="276">
        <v>0</v>
      </c>
      <c r="AD105" s="275">
        <v>0</v>
      </c>
      <c r="AE105" s="215" t="s">
        <v>101</v>
      </c>
      <c r="AF105" s="215" t="s">
        <v>101</v>
      </c>
      <c r="AG105" s="215" t="s">
        <v>101</v>
      </c>
      <c r="AH105" s="275">
        <v>0</v>
      </c>
      <c r="AI105" s="275" t="s">
        <v>101</v>
      </c>
      <c r="AJ105" s="275">
        <v>0</v>
      </c>
      <c r="AK105" s="275">
        <v>0</v>
      </c>
      <c r="AL105" s="275" t="s">
        <v>101</v>
      </c>
      <c r="AM105" s="275" t="s">
        <v>101</v>
      </c>
      <c r="AN105" s="275" t="s">
        <v>101</v>
      </c>
      <c r="AO105" s="275">
        <v>0</v>
      </c>
      <c r="AP105" s="275" t="s">
        <v>101</v>
      </c>
      <c r="AQ105" s="275">
        <v>0</v>
      </c>
      <c r="AR105" s="275">
        <v>0</v>
      </c>
      <c r="AS105" s="275" t="s">
        <v>101</v>
      </c>
      <c r="AT105" s="275" t="s">
        <v>101</v>
      </c>
      <c r="AU105" s="215" t="s">
        <v>101</v>
      </c>
      <c r="AV105" s="218">
        <v>0</v>
      </c>
      <c r="AW105" s="215" t="s">
        <v>101</v>
      </c>
      <c r="AX105" s="275">
        <v>0</v>
      </c>
      <c r="AY105" s="275">
        <v>0</v>
      </c>
      <c r="AZ105" s="275" t="s">
        <v>101</v>
      </c>
      <c r="BA105" s="275" t="s">
        <v>101</v>
      </c>
      <c r="BB105" s="275" t="s">
        <v>101</v>
      </c>
      <c r="BC105" s="275">
        <v>0</v>
      </c>
      <c r="BD105" s="275" t="s">
        <v>101</v>
      </c>
      <c r="BE105" s="275">
        <v>0</v>
      </c>
      <c r="BF105" s="275">
        <v>0</v>
      </c>
      <c r="BG105" s="275" t="s">
        <v>101</v>
      </c>
      <c r="BH105" s="275" t="s">
        <v>101</v>
      </c>
      <c r="BI105" s="275" t="s">
        <v>101</v>
      </c>
      <c r="BJ105" s="276">
        <v>0</v>
      </c>
      <c r="BK105" s="275" t="s">
        <v>101</v>
      </c>
      <c r="BL105" s="276">
        <v>0</v>
      </c>
      <c r="BM105" s="275">
        <v>0</v>
      </c>
      <c r="BN105" s="215" t="s">
        <v>101</v>
      </c>
      <c r="BO105" s="215" t="s">
        <v>101</v>
      </c>
      <c r="BP105" s="215" t="s">
        <v>101</v>
      </c>
      <c r="BQ105" s="216">
        <v>0</v>
      </c>
      <c r="BR105" s="215" t="s">
        <v>101</v>
      </c>
      <c r="BS105" s="276">
        <v>0</v>
      </c>
      <c r="BT105" s="275">
        <v>0</v>
      </c>
      <c r="BU105" s="215" t="s">
        <v>101</v>
      </c>
      <c r="BV105" s="223" t="s">
        <v>362</v>
      </c>
    </row>
    <row r="106" spans="1:74" ht="45.75" customHeight="1" x14ac:dyDescent="0.25">
      <c r="A106" s="151" t="s">
        <v>259</v>
      </c>
      <c r="B106" s="175" t="s">
        <v>263</v>
      </c>
      <c r="C106" s="174" t="s">
        <v>101</v>
      </c>
      <c r="D106" s="215" t="s">
        <v>101</v>
      </c>
      <c r="E106" s="215" t="s">
        <v>101</v>
      </c>
      <c r="F106" s="283">
        <v>0</v>
      </c>
      <c r="G106" s="215" t="s">
        <v>101</v>
      </c>
      <c r="H106" s="283">
        <v>0</v>
      </c>
      <c r="I106" s="283">
        <v>0</v>
      </c>
      <c r="J106" s="215" t="s">
        <v>101</v>
      </c>
      <c r="K106" s="215" t="s">
        <v>101</v>
      </c>
      <c r="L106" s="215" t="s">
        <v>101</v>
      </c>
      <c r="M106" s="283">
        <v>0</v>
      </c>
      <c r="N106" s="215" t="s">
        <v>101</v>
      </c>
      <c r="O106" s="283">
        <v>0</v>
      </c>
      <c r="P106" s="283">
        <v>0</v>
      </c>
      <c r="Q106" s="215" t="s">
        <v>101</v>
      </c>
      <c r="R106" s="215" t="s">
        <v>101</v>
      </c>
      <c r="S106" s="215" t="s">
        <v>101</v>
      </c>
      <c r="T106" s="216">
        <v>0</v>
      </c>
      <c r="U106" s="215" t="s">
        <v>101</v>
      </c>
      <c r="V106" s="275">
        <v>0</v>
      </c>
      <c r="W106" s="275">
        <v>0</v>
      </c>
      <c r="X106" s="215" t="s">
        <v>101</v>
      </c>
      <c r="Y106" s="215" t="s">
        <v>101</v>
      </c>
      <c r="Z106" s="215" t="s">
        <v>101</v>
      </c>
      <c r="AA106" s="276">
        <v>0</v>
      </c>
      <c r="AB106" s="275" t="s">
        <v>101</v>
      </c>
      <c r="AC106" s="276">
        <v>0</v>
      </c>
      <c r="AD106" s="275">
        <v>0</v>
      </c>
      <c r="AE106" s="215" t="s">
        <v>101</v>
      </c>
      <c r="AF106" s="215" t="s">
        <v>101</v>
      </c>
      <c r="AG106" s="215" t="s">
        <v>101</v>
      </c>
      <c r="AH106" s="275">
        <v>0</v>
      </c>
      <c r="AI106" s="275" t="s">
        <v>101</v>
      </c>
      <c r="AJ106" s="275">
        <v>0</v>
      </c>
      <c r="AK106" s="275">
        <v>0</v>
      </c>
      <c r="AL106" s="275" t="s">
        <v>101</v>
      </c>
      <c r="AM106" s="275" t="s">
        <v>101</v>
      </c>
      <c r="AN106" s="275" t="s">
        <v>101</v>
      </c>
      <c r="AO106" s="275">
        <v>0</v>
      </c>
      <c r="AP106" s="275" t="s">
        <v>101</v>
      </c>
      <c r="AQ106" s="275">
        <v>0</v>
      </c>
      <c r="AR106" s="275">
        <v>0</v>
      </c>
      <c r="AS106" s="275" t="s">
        <v>101</v>
      </c>
      <c r="AT106" s="275" t="s">
        <v>101</v>
      </c>
      <c r="AU106" s="215" t="s">
        <v>101</v>
      </c>
      <c r="AV106" s="218">
        <v>0</v>
      </c>
      <c r="AW106" s="215" t="s">
        <v>101</v>
      </c>
      <c r="AX106" s="275">
        <v>0</v>
      </c>
      <c r="AY106" s="275">
        <v>0</v>
      </c>
      <c r="AZ106" s="275" t="s">
        <v>101</v>
      </c>
      <c r="BA106" s="275" t="s">
        <v>101</v>
      </c>
      <c r="BB106" s="275" t="s">
        <v>101</v>
      </c>
      <c r="BC106" s="275">
        <v>0</v>
      </c>
      <c r="BD106" s="275" t="s">
        <v>101</v>
      </c>
      <c r="BE106" s="275">
        <v>0</v>
      </c>
      <c r="BF106" s="275">
        <v>0</v>
      </c>
      <c r="BG106" s="275" t="s">
        <v>101</v>
      </c>
      <c r="BH106" s="275" t="s">
        <v>101</v>
      </c>
      <c r="BI106" s="275" t="s">
        <v>101</v>
      </c>
      <c r="BJ106" s="276">
        <v>0</v>
      </c>
      <c r="BK106" s="275" t="s">
        <v>101</v>
      </c>
      <c r="BL106" s="276">
        <v>0</v>
      </c>
      <c r="BM106" s="275">
        <v>0</v>
      </c>
      <c r="BN106" s="215" t="s">
        <v>101</v>
      </c>
      <c r="BO106" s="215" t="s">
        <v>101</v>
      </c>
      <c r="BP106" s="215" t="s">
        <v>101</v>
      </c>
      <c r="BQ106" s="216">
        <v>0</v>
      </c>
      <c r="BR106" s="215" t="s">
        <v>101</v>
      </c>
      <c r="BS106" s="276">
        <v>0</v>
      </c>
      <c r="BT106" s="275">
        <v>0</v>
      </c>
      <c r="BU106" s="215" t="s">
        <v>101</v>
      </c>
      <c r="BV106" s="227" t="s">
        <v>101</v>
      </c>
    </row>
    <row r="107" spans="1:74" ht="75" x14ac:dyDescent="0.25">
      <c r="A107" s="151" t="s">
        <v>264</v>
      </c>
      <c r="B107" s="175" t="s">
        <v>265</v>
      </c>
      <c r="C107" s="174" t="s">
        <v>266</v>
      </c>
      <c r="D107" s="215">
        <v>0</v>
      </c>
      <c r="E107" s="215">
        <v>0</v>
      </c>
      <c r="F107" s="283">
        <v>0</v>
      </c>
      <c r="G107" s="215">
        <v>0</v>
      </c>
      <c r="H107" s="283">
        <v>0</v>
      </c>
      <c r="I107" s="283">
        <v>0</v>
      </c>
      <c r="J107" s="215">
        <v>0</v>
      </c>
      <c r="K107" s="215">
        <v>0</v>
      </c>
      <c r="L107" s="215">
        <v>0</v>
      </c>
      <c r="M107" s="283">
        <v>0</v>
      </c>
      <c r="N107" s="215">
        <v>0</v>
      </c>
      <c r="O107" s="283">
        <v>0</v>
      </c>
      <c r="P107" s="283">
        <v>0</v>
      </c>
      <c r="Q107" s="215">
        <v>0</v>
      </c>
      <c r="R107" s="215" t="s">
        <v>101</v>
      </c>
      <c r="S107" s="215" t="s">
        <v>101</v>
      </c>
      <c r="T107" s="216">
        <v>0</v>
      </c>
      <c r="U107" s="215" t="s">
        <v>101</v>
      </c>
      <c r="V107" s="275">
        <v>0</v>
      </c>
      <c r="W107" s="275">
        <v>0</v>
      </c>
      <c r="X107" s="215" t="s">
        <v>101</v>
      </c>
      <c r="Y107" s="215" t="s">
        <v>101</v>
      </c>
      <c r="Z107" s="215" t="s">
        <v>101</v>
      </c>
      <c r="AA107" s="276">
        <v>0</v>
      </c>
      <c r="AB107" s="275" t="s">
        <v>101</v>
      </c>
      <c r="AC107" s="276">
        <v>0</v>
      </c>
      <c r="AD107" s="275">
        <v>0</v>
      </c>
      <c r="AE107" s="215" t="s">
        <v>101</v>
      </c>
      <c r="AF107" s="215" t="s">
        <v>101</v>
      </c>
      <c r="AG107" s="215" t="s">
        <v>101</v>
      </c>
      <c r="AH107" s="275">
        <v>0</v>
      </c>
      <c r="AI107" s="275" t="s">
        <v>101</v>
      </c>
      <c r="AJ107" s="275">
        <v>0</v>
      </c>
      <c r="AK107" s="275">
        <v>0</v>
      </c>
      <c r="AL107" s="275" t="s">
        <v>101</v>
      </c>
      <c r="AM107" s="275" t="s">
        <v>101</v>
      </c>
      <c r="AN107" s="275" t="s">
        <v>101</v>
      </c>
      <c r="AO107" s="275">
        <v>0</v>
      </c>
      <c r="AP107" s="275" t="s">
        <v>101</v>
      </c>
      <c r="AQ107" s="275">
        <v>0</v>
      </c>
      <c r="AR107" s="275">
        <v>0</v>
      </c>
      <c r="AS107" s="275" t="s">
        <v>101</v>
      </c>
      <c r="AT107" s="275" t="s">
        <v>101</v>
      </c>
      <c r="AU107" s="215" t="s">
        <v>101</v>
      </c>
      <c r="AV107" s="218">
        <v>0</v>
      </c>
      <c r="AW107" s="215" t="s">
        <v>101</v>
      </c>
      <c r="AX107" s="275">
        <v>0</v>
      </c>
      <c r="AY107" s="275">
        <v>0</v>
      </c>
      <c r="AZ107" s="275" t="s">
        <v>101</v>
      </c>
      <c r="BA107" s="275" t="s">
        <v>101</v>
      </c>
      <c r="BB107" s="275" t="s">
        <v>101</v>
      </c>
      <c r="BC107" s="275">
        <v>0</v>
      </c>
      <c r="BD107" s="275" t="s">
        <v>101</v>
      </c>
      <c r="BE107" s="275">
        <v>0</v>
      </c>
      <c r="BF107" s="275">
        <v>0</v>
      </c>
      <c r="BG107" s="275" t="s">
        <v>101</v>
      </c>
      <c r="BH107" s="275" t="s">
        <v>101</v>
      </c>
      <c r="BI107" s="275" t="s">
        <v>101</v>
      </c>
      <c r="BJ107" s="276">
        <v>0</v>
      </c>
      <c r="BK107" s="275" t="s">
        <v>101</v>
      </c>
      <c r="BL107" s="276">
        <v>0</v>
      </c>
      <c r="BM107" s="275">
        <v>0</v>
      </c>
      <c r="BN107" s="215" t="s">
        <v>101</v>
      </c>
      <c r="BO107" s="215" t="s">
        <v>101</v>
      </c>
      <c r="BP107" s="215" t="s">
        <v>101</v>
      </c>
      <c r="BQ107" s="216">
        <v>0</v>
      </c>
      <c r="BR107" s="215" t="s">
        <v>101</v>
      </c>
      <c r="BS107" s="276">
        <v>0</v>
      </c>
      <c r="BT107" s="275">
        <v>0</v>
      </c>
      <c r="BU107" s="215" t="s">
        <v>101</v>
      </c>
      <c r="BV107" s="223" t="s">
        <v>363</v>
      </c>
    </row>
    <row r="108" spans="1:74" ht="75" x14ac:dyDescent="0.25">
      <c r="A108" s="151" t="s">
        <v>267</v>
      </c>
      <c r="B108" s="175" t="s">
        <v>268</v>
      </c>
      <c r="C108" s="174" t="s">
        <v>269</v>
      </c>
      <c r="D108" s="215">
        <v>0</v>
      </c>
      <c r="E108" s="215">
        <v>0</v>
      </c>
      <c r="F108" s="283">
        <v>0</v>
      </c>
      <c r="G108" s="215">
        <v>0</v>
      </c>
      <c r="H108" s="283">
        <v>0</v>
      </c>
      <c r="I108" s="283">
        <v>0</v>
      </c>
      <c r="J108" s="215">
        <v>0</v>
      </c>
      <c r="K108" s="215">
        <v>0</v>
      </c>
      <c r="L108" s="215">
        <v>0</v>
      </c>
      <c r="M108" s="283">
        <v>0</v>
      </c>
      <c r="N108" s="215">
        <v>0</v>
      </c>
      <c r="O108" s="283">
        <v>0</v>
      </c>
      <c r="P108" s="283">
        <v>0</v>
      </c>
      <c r="Q108" s="215">
        <v>0</v>
      </c>
      <c r="R108" s="215" t="s">
        <v>101</v>
      </c>
      <c r="S108" s="215" t="s">
        <v>101</v>
      </c>
      <c r="T108" s="216">
        <v>0</v>
      </c>
      <c r="U108" s="215" t="s">
        <v>101</v>
      </c>
      <c r="V108" s="275">
        <v>0</v>
      </c>
      <c r="W108" s="275">
        <v>0</v>
      </c>
      <c r="X108" s="215" t="s">
        <v>101</v>
      </c>
      <c r="Y108" s="215" t="s">
        <v>101</v>
      </c>
      <c r="Z108" s="215" t="s">
        <v>101</v>
      </c>
      <c r="AA108" s="276">
        <v>0</v>
      </c>
      <c r="AB108" s="275" t="s">
        <v>101</v>
      </c>
      <c r="AC108" s="276">
        <v>0</v>
      </c>
      <c r="AD108" s="275">
        <v>0</v>
      </c>
      <c r="AE108" s="215" t="s">
        <v>101</v>
      </c>
      <c r="AF108" s="215" t="s">
        <v>101</v>
      </c>
      <c r="AG108" s="215" t="s">
        <v>101</v>
      </c>
      <c r="AH108" s="275">
        <v>0</v>
      </c>
      <c r="AI108" s="275" t="s">
        <v>101</v>
      </c>
      <c r="AJ108" s="275">
        <v>0</v>
      </c>
      <c r="AK108" s="275">
        <v>0</v>
      </c>
      <c r="AL108" s="275" t="s">
        <v>101</v>
      </c>
      <c r="AM108" s="275" t="s">
        <v>101</v>
      </c>
      <c r="AN108" s="275" t="s">
        <v>101</v>
      </c>
      <c r="AO108" s="275">
        <v>0</v>
      </c>
      <c r="AP108" s="275" t="s">
        <v>101</v>
      </c>
      <c r="AQ108" s="275">
        <v>0</v>
      </c>
      <c r="AR108" s="275">
        <v>0</v>
      </c>
      <c r="AS108" s="275" t="s">
        <v>101</v>
      </c>
      <c r="AT108" s="275" t="s">
        <v>101</v>
      </c>
      <c r="AU108" s="215" t="s">
        <v>101</v>
      </c>
      <c r="AV108" s="218">
        <v>0</v>
      </c>
      <c r="AW108" s="215" t="s">
        <v>101</v>
      </c>
      <c r="AX108" s="275">
        <v>0</v>
      </c>
      <c r="AY108" s="275">
        <v>0</v>
      </c>
      <c r="AZ108" s="275" t="s">
        <v>101</v>
      </c>
      <c r="BA108" s="275" t="s">
        <v>101</v>
      </c>
      <c r="BB108" s="275" t="s">
        <v>101</v>
      </c>
      <c r="BC108" s="275">
        <v>0</v>
      </c>
      <c r="BD108" s="275" t="s">
        <v>101</v>
      </c>
      <c r="BE108" s="275">
        <v>0</v>
      </c>
      <c r="BF108" s="275">
        <v>0</v>
      </c>
      <c r="BG108" s="275" t="s">
        <v>101</v>
      </c>
      <c r="BH108" s="275" t="s">
        <v>101</v>
      </c>
      <c r="BI108" s="275" t="s">
        <v>101</v>
      </c>
      <c r="BJ108" s="276">
        <v>0</v>
      </c>
      <c r="BK108" s="275" t="s">
        <v>101</v>
      </c>
      <c r="BL108" s="276">
        <v>0</v>
      </c>
      <c r="BM108" s="275">
        <v>0</v>
      </c>
      <c r="BN108" s="215" t="s">
        <v>101</v>
      </c>
      <c r="BO108" s="215" t="s">
        <v>101</v>
      </c>
      <c r="BP108" s="215" t="s">
        <v>101</v>
      </c>
      <c r="BQ108" s="216">
        <v>0</v>
      </c>
      <c r="BR108" s="215" t="s">
        <v>101</v>
      </c>
      <c r="BS108" s="276">
        <v>0</v>
      </c>
      <c r="BT108" s="275">
        <v>0</v>
      </c>
      <c r="BU108" s="215" t="s">
        <v>101</v>
      </c>
      <c r="BV108" s="223" t="s">
        <v>363</v>
      </c>
    </row>
    <row r="109" spans="1:74" ht="144" hidden="1" customHeight="1" x14ac:dyDescent="0.25">
      <c r="A109" s="151" t="s">
        <v>270</v>
      </c>
      <c r="B109" s="175" t="s">
        <v>271</v>
      </c>
      <c r="C109" s="174" t="s">
        <v>272</v>
      </c>
      <c r="D109" s="215">
        <v>0</v>
      </c>
      <c r="E109" s="215">
        <v>0</v>
      </c>
      <c r="F109" s="283">
        <v>0</v>
      </c>
      <c r="G109" s="215">
        <v>0</v>
      </c>
      <c r="H109" s="283">
        <v>0</v>
      </c>
      <c r="I109" s="283">
        <v>0</v>
      </c>
      <c r="J109" s="215">
        <v>0</v>
      </c>
      <c r="K109" s="215">
        <v>0</v>
      </c>
      <c r="L109" s="215">
        <v>0</v>
      </c>
      <c r="M109" s="283">
        <v>0</v>
      </c>
      <c r="N109" s="215">
        <v>0</v>
      </c>
      <c r="O109" s="283">
        <v>0</v>
      </c>
      <c r="P109" s="283">
        <v>0</v>
      </c>
      <c r="Q109" s="215">
        <v>0</v>
      </c>
      <c r="R109" s="215"/>
      <c r="S109" s="215"/>
      <c r="T109" s="216"/>
      <c r="U109" s="215"/>
      <c r="V109" s="275"/>
      <c r="W109" s="275"/>
      <c r="X109" s="215"/>
      <c r="Y109" s="215"/>
      <c r="Z109" s="215"/>
      <c r="AA109" s="276"/>
      <c r="AB109" s="275"/>
      <c r="AC109" s="276"/>
      <c r="AD109" s="275"/>
      <c r="AE109" s="215"/>
      <c r="AF109" s="215"/>
      <c r="AG109" s="215"/>
      <c r="AH109" s="275"/>
      <c r="AI109" s="275"/>
      <c r="AJ109" s="275"/>
      <c r="AK109" s="275"/>
      <c r="AL109" s="275"/>
      <c r="AM109" s="275"/>
      <c r="AN109" s="275"/>
      <c r="AO109" s="275"/>
      <c r="AP109" s="275"/>
      <c r="AQ109" s="275"/>
      <c r="AR109" s="275"/>
      <c r="AS109" s="275"/>
      <c r="AT109" s="275"/>
      <c r="AU109" s="215"/>
      <c r="AV109" s="218"/>
      <c r="AW109" s="215"/>
      <c r="AX109" s="275"/>
      <c r="AY109" s="275"/>
      <c r="AZ109" s="275"/>
      <c r="BA109" s="275"/>
      <c r="BB109" s="275"/>
      <c r="BC109" s="275"/>
      <c r="BD109" s="275"/>
      <c r="BE109" s="275"/>
      <c r="BF109" s="275"/>
      <c r="BG109" s="275"/>
      <c r="BH109" s="275"/>
      <c r="BI109" s="275"/>
      <c r="BJ109" s="276"/>
      <c r="BK109" s="275"/>
      <c r="BL109" s="276"/>
      <c r="BM109" s="275"/>
      <c r="BN109" s="215"/>
      <c r="BO109" s="215"/>
      <c r="BP109" s="215"/>
      <c r="BQ109" s="216"/>
      <c r="BR109" s="215"/>
      <c r="BS109" s="276"/>
      <c r="BT109" s="275"/>
      <c r="BU109" s="215"/>
      <c r="BV109" s="223"/>
    </row>
    <row r="110" spans="1:74" ht="75" x14ac:dyDescent="0.25">
      <c r="A110" s="151" t="s">
        <v>273</v>
      </c>
      <c r="B110" s="175" t="s">
        <v>274</v>
      </c>
      <c r="C110" s="174" t="s">
        <v>275</v>
      </c>
      <c r="D110" s="215">
        <v>0</v>
      </c>
      <c r="E110" s="215">
        <v>0</v>
      </c>
      <c r="F110" s="283">
        <v>0</v>
      </c>
      <c r="G110" s="215">
        <v>0</v>
      </c>
      <c r="H110" s="283">
        <v>0</v>
      </c>
      <c r="I110" s="283">
        <v>0</v>
      </c>
      <c r="J110" s="215">
        <v>0</v>
      </c>
      <c r="K110" s="215">
        <v>0</v>
      </c>
      <c r="L110" s="215">
        <v>0</v>
      </c>
      <c r="M110" s="283">
        <v>0</v>
      </c>
      <c r="N110" s="215">
        <v>0</v>
      </c>
      <c r="O110" s="283">
        <v>0</v>
      </c>
      <c r="P110" s="283">
        <v>0</v>
      </c>
      <c r="Q110" s="215">
        <v>0</v>
      </c>
      <c r="R110" s="215" t="s">
        <v>101</v>
      </c>
      <c r="S110" s="215" t="s">
        <v>101</v>
      </c>
      <c r="T110" s="216">
        <v>0</v>
      </c>
      <c r="U110" s="215" t="s">
        <v>101</v>
      </c>
      <c r="V110" s="275">
        <v>0</v>
      </c>
      <c r="W110" s="275">
        <v>0</v>
      </c>
      <c r="X110" s="215" t="s">
        <v>101</v>
      </c>
      <c r="Y110" s="215" t="s">
        <v>101</v>
      </c>
      <c r="Z110" s="215" t="s">
        <v>101</v>
      </c>
      <c r="AA110" s="276">
        <v>0</v>
      </c>
      <c r="AB110" s="275" t="s">
        <v>101</v>
      </c>
      <c r="AC110" s="276">
        <v>0</v>
      </c>
      <c r="AD110" s="275">
        <v>0</v>
      </c>
      <c r="AE110" s="215" t="s">
        <v>101</v>
      </c>
      <c r="AF110" s="215" t="s">
        <v>101</v>
      </c>
      <c r="AG110" s="215" t="s">
        <v>101</v>
      </c>
      <c r="AH110" s="275">
        <v>0</v>
      </c>
      <c r="AI110" s="275" t="s">
        <v>101</v>
      </c>
      <c r="AJ110" s="275">
        <v>0</v>
      </c>
      <c r="AK110" s="275">
        <v>0</v>
      </c>
      <c r="AL110" s="275" t="s">
        <v>101</v>
      </c>
      <c r="AM110" s="275" t="s">
        <v>101</v>
      </c>
      <c r="AN110" s="275" t="s">
        <v>101</v>
      </c>
      <c r="AO110" s="275">
        <v>0</v>
      </c>
      <c r="AP110" s="275" t="s">
        <v>101</v>
      </c>
      <c r="AQ110" s="275">
        <v>0</v>
      </c>
      <c r="AR110" s="275">
        <v>0</v>
      </c>
      <c r="AS110" s="275" t="s">
        <v>101</v>
      </c>
      <c r="AT110" s="275" t="s">
        <v>101</v>
      </c>
      <c r="AU110" s="215" t="s">
        <v>101</v>
      </c>
      <c r="AV110" s="218">
        <v>0</v>
      </c>
      <c r="AW110" s="215" t="s">
        <v>101</v>
      </c>
      <c r="AX110" s="275">
        <v>0</v>
      </c>
      <c r="AY110" s="275">
        <v>0</v>
      </c>
      <c r="AZ110" s="275" t="s">
        <v>101</v>
      </c>
      <c r="BA110" s="275" t="s">
        <v>101</v>
      </c>
      <c r="BB110" s="275" t="s">
        <v>101</v>
      </c>
      <c r="BC110" s="275">
        <v>0</v>
      </c>
      <c r="BD110" s="275" t="s">
        <v>101</v>
      </c>
      <c r="BE110" s="275">
        <v>0</v>
      </c>
      <c r="BF110" s="275">
        <v>0</v>
      </c>
      <c r="BG110" s="275" t="s">
        <v>101</v>
      </c>
      <c r="BH110" s="275" t="s">
        <v>101</v>
      </c>
      <c r="BI110" s="275" t="s">
        <v>101</v>
      </c>
      <c r="BJ110" s="276">
        <v>0</v>
      </c>
      <c r="BK110" s="275" t="s">
        <v>101</v>
      </c>
      <c r="BL110" s="276">
        <v>0</v>
      </c>
      <c r="BM110" s="275">
        <v>0</v>
      </c>
      <c r="BN110" s="215" t="s">
        <v>101</v>
      </c>
      <c r="BO110" s="215" t="s">
        <v>101</v>
      </c>
      <c r="BP110" s="215" t="s">
        <v>101</v>
      </c>
      <c r="BQ110" s="216">
        <v>0</v>
      </c>
      <c r="BR110" s="215" t="s">
        <v>101</v>
      </c>
      <c r="BS110" s="276">
        <v>0</v>
      </c>
      <c r="BT110" s="275">
        <v>0</v>
      </c>
      <c r="BU110" s="215" t="s">
        <v>101</v>
      </c>
      <c r="BV110" s="223" t="s">
        <v>363</v>
      </c>
    </row>
    <row r="111" spans="1:74" ht="75" x14ac:dyDescent="0.25">
      <c r="A111" s="151" t="s">
        <v>276</v>
      </c>
      <c r="B111" s="175" t="s">
        <v>277</v>
      </c>
      <c r="C111" s="174" t="s">
        <v>278</v>
      </c>
      <c r="D111" s="215">
        <v>0</v>
      </c>
      <c r="E111" s="215">
        <v>0</v>
      </c>
      <c r="F111" s="283">
        <v>0</v>
      </c>
      <c r="G111" s="215">
        <v>0</v>
      </c>
      <c r="H111" s="283">
        <v>0</v>
      </c>
      <c r="I111" s="283">
        <v>0</v>
      </c>
      <c r="J111" s="215">
        <v>0</v>
      </c>
      <c r="K111" s="215">
        <v>0</v>
      </c>
      <c r="L111" s="215">
        <v>0</v>
      </c>
      <c r="M111" s="283">
        <v>0</v>
      </c>
      <c r="N111" s="215">
        <v>0</v>
      </c>
      <c r="O111" s="283">
        <v>0</v>
      </c>
      <c r="P111" s="283">
        <v>0</v>
      </c>
      <c r="Q111" s="215">
        <v>0</v>
      </c>
      <c r="R111" s="215" t="s">
        <v>101</v>
      </c>
      <c r="S111" s="215" t="s">
        <v>101</v>
      </c>
      <c r="T111" s="216">
        <v>0</v>
      </c>
      <c r="U111" s="215" t="s">
        <v>101</v>
      </c>
      <c r="V111" s="275">
        <v>0</v>
      </c>
      <c r="W111" s="275">
        <v>0</v>
      </c>
      <c r="X111" s="215" t="s">
        <v>101</v>
      </c>
      <c r="Y111" s="215" t="s">
        <v>101</v>
      </c>
      <c r="Z111" s="215" t="s">
        <v>101</v>
      </c>
      <c r="AA111" s="276">
        <v>0</v>
      </c>
      <c r="AB111" s="275" t="s">
        <v>101</v>
      </c>
      <c r="AC111" s="276">
        <v>0</v>
      </c>
      <c r="AD111" s="275">
        <v>0</v>
      </c>
      <c r="AE111" s="215" t="s">
        <v>101</v>
      </c>
      <c r="AF111" s="215" t="s">
        <v>101</v>
      </c>
      <c r="AG111" s="215" t="s">
        <v>101</v>
      </c>
      <c r="AH111" s="275">
        <v>0</v>
      </c>
      <c r="AI111" s="275" t="s">
        <v>101</v>
      </c>
      <c r="AJ111" s="275">
        <v>0</v>
      </c>
      <c r="AK111" s="275">
        <v>0</v>
      </c>
      <c r="AL111" s="275" t="s">
        <v>101</v>
      </c>
      <c r="AM111" s="275" t="s">
        <v>101</v>
      </c>
      <c r="AN111" s="275" t="s">
        <v>101</v>
      </c>
      <c r="AO111" s="275">
        <v>0</v>
      </c>
      <c r="AP111" s="275" t="s">
        <v>101</v>
      </c>
      <c r="AQ111" s="275">
        <v>0</v>
      </c>
      <c r="AR111" s="275">
        <v>0</v>
      </c>
      <c r="AS111" s="275" t="s">
        <v>101</v>
      </c>
      <c r="AT111" s="275" t="s">
        <v>101</v>
      </c>
      <c r="AU111" s="215" t="s">
        <v>101</v>
      </c>
      <c r="AV111" s="218">
        <v>0</v>
      </c>
      <c r="AW111" s="215" t="s">
        <v>101</v>
      </c>
      <c r="AX111" s="275">
        <v>0</v>
      </c>
      <c r="AY111" s="275">
        <v>0</v>
      </c>
      <c r="AZ111" s="275" t="s">
        <v>101</v>
      </c>
      <c r="BA111" s="275" t="s">
        <v>101</v>
      </c>
      <c r="BB111" s="275" t="s">
        <v>101</v>
      </c>
      <c r="BC111" s="275">
        <v>0</v>
      </c>
      <c r="BD111" s="275" t="s">
        <v>101</v>
      </c>
      <c r="BE111" s="275">
        <v>0</v>
      </c>
      <c r="BF111" s="275">
        <v>0</v>
      </c>
      <c r="BG111" s="275" t="s">
        <v>101</v>
      </c>
      <c r="BH111" s="275" t="s">
        <v>101</v>
      </c>
      <c r="BI111" s="275" t="s">
        <v>101</v>
      </c>
      <c r="BJ111" s="276">
        <v>0</v>
      </c>
      <c r="BK111" s="275" t="s">
        <v>101</v>
      </c>
      <c r="BL111" s="276">
        <v>0</v>
      </c>
      <c r="BM111" s="275">
        <v>0</v>
      </c>
      <c r="BN111" s="215" t="s">
        <v>101</v>
      </c>
      <c r="BO111" s="215" t="s">
        <v>101</v>
      </c>
      <c r="BP111" s="215" t="s">
        <v>101</v>
      </c>
      <c r="BQ111" s="216">
        <v>0</v>
      </c>
      <c r="BR111" s="215" t="s">
        <v>101</v>
      </c>
      <c r="BS111" s="276">
        <v>0</v>
      </c>
      <c r="BT111" s="275">
        <v>0</v>
      </c>
      <c r="BU111" s="215" t="s">
        <v>101</v>
      </c>
      <c r="BV111" s="223" t="s">
        <v>363</v>
      </c>
    </row>
    <row r="112" spans="1:74" ht="30" x14ac:dyDescent="0.25">
      <c r="A112" s="151" t="s">
        <v>259</v>
      </c>
      <c r="B112" s="158" t="s">
        <v>545</v>
      </c>
      <c r="C112" s="147" t="s">
        <v>280</v>
      </c>
      <c r="D112" s="215" t="s">
        <v>101</v>
      </c>
      <c r="E112" s="215" t="s">
        <v>101</v>
      </c>
      <c r="F112" s="283">
        <v>0</v>
      </c>
      <c r="G112" s="215" t="s">
        <v>101</v>
      </c>
      <c r="H112" s="283">
        <v>0</v>
      </c>
      <c r="I112" s="283">
        <v>0</v>
      </c>
      <c r="J112" s="215" t="s">
        <v>101</v>
      </c>
      <c r="K112" s="215" t="s">
        <v>101</v>
      </c>
      <c r="L112" s="215" t="s">
        <v>101</v>
      </c>
      <c r="M112" s="283">
        <v>0</v>
      </c>
      <c r="N112" s="215" t="s">
        <v>101</v>
      </c>
      <c r="O112" s="283">
        <v>0</v>
      </c>
      <c r="P112" s="283">
        <v>0</v>
      </c>
      <c r="Q112" s="215" t="s">
        <v>101</v>
      </c>
      <c r="R112" s="215" t="s">
        <v>101</v>
      </c>
      <c r="S112" s="215" t="s">
        <v>101</v>
      </c>
      <c r="T112" s="216">
        <v>0</v>
      </c>
      <c r="U112" s="215" t="s">
        <v>101</v>
      </c>
      <c r="V112" s="275">
        <v>0</v>
      </c>
      <c r="W112" s="275">
        <v>0</v>
      </c>
      <c r="X112" s="215" t="s">
        <v>101</v>
      </c>
      <c r="Y112" s="215" t="s">
        <v>101</v>
      </c>
      <c r="Z112" s="215" t="s">
        <v>101</v>
      </c>
      <c r="AA112" s="276">
        <v>0</v>
      </c>
      <c r="AB112" s="275" t="s">
        <v>101</v>
      </c>
      <c r="AC112" s="276">
        <v>0</v>
      </c>
      <c r="AD112" s="275">
        <v>0</v>
      </c>
      <c r="AE112" s="215" t="s">
        <v>101</v>
      </c>
      <c r="AF112" s="215" t="s">
        <v>101</v>
      </c>
      <c r="AG112" s="215" t="s">
        <v>101</v>
      </c>
      <c r="AH112" s="275">
        <v>0</v>
      </c>
      <c r="AI112" s="275" t="s">
        <v>101</v>
      </c>
      <c r="AJ112" s="275">
        <v>0</v>
      </c>
      <c r="AK112" s="275">
        <v>0</v>
      </c>
      <c r="AL112" s="275" t="s">
        <v>101</v>
      </c>
      <c r="AM112" s="275" t="s">
        <v>101</v>
      </c>
      <c r="AN112" s="275" t="s">
        <v>101</v>
      </c>
      <c r="AO112" s="275">
        <v>0</v>
      </c>
      <c r="AP112" s="275" t="s">
        <v>101</v>
      </c>
      <c r="AQ112" s="275">
        <v>0</v>
      </c>
      <c r="AR112" s="275">
        <v>0</v>
      </c>
      <c r="AS112" s="275" t="s">
        <v>101</v>
      </c>
      <c r="AT112" s="275" t="s">
        <v>101</v>
      </c>
      <c r="AU112" s="215" t="s">
        <v>101</v>
      </c>
      <c r="AV112" s="218">
        <v>0</v>
      </c>
      <c r="AW112" s="215" t="s">
        <v>101</v>
      </c>
      <c r="AX112" s="275">
        <v>0</v>
      </c>
      <c r="AY112" s="275">
        <v>0</v>
      </c>
      <c r="AZ112" s="275" t="s">
        <v>101</v>
      </c>
      <c r="BA112" s="275" t="s">
        <v>101</v>
      </c>
      <c r="BB112" s="275" t="s">
        <v>101</v>
      </c>
      <c r="BC112" s="275">
        <v>0</v>
      </c>
      <c r="BD112" s="275" t="s">
        <v>101</v>
      </c>
      <c r="BE112" s="275">
        <v>0</v>
      </c>
      <c r="BF112" s="275">
        <v>0</v>
      </c>
      <c r="BG112" s="275" t="s">
        <v>101</v>
      </c>
      <c r="BH112" s="275" t="s">
        <v>101</v>
      </c>
      <c r="BI112" s="275" t="s">
        <v>101</v>
      </c>
      <c r="BJ112" s="276">
        <v>0</v>
      </c>
      <c r="BK112" s="275" t="s">
        <v>101</v>
      </c>
      <c r="BL112" s="276">
        <v>0</v>
      </c>
      <c r="BM112" s="275">
        <v>0</v>
      </c>
      <c r="BN112" s="215" t="s">
        <v>101</v>
      </c>
      <c r="BO112" s="215" t="s">
        <v>101</v>
      </c>
      <c r="BP112" s="215" t="s">
        <v>101</v>
      </c>
      <c r="BQ112" s="216">
        <v>0</v>
      </c>
      <c r="BR112" s="215" t="s">
        <v>101</v>
      </c>
      <c r="BS112" s="276">
        <v>0</v>
      </c>
      <c r="BT112" s="275">
        <v>0</v>
      </c>
      <c r="BU112" s="215" t="s">
        <v>101</v>
      </c>
      <c r="BV112" s="223" t="s">
        <v>364</v>
      </c>
    </row>
    <row r="113" spans="1:74" ht="45" x14ac:dyDescent="0.25">
      <c r="A113" s="151" t="s">
        <v>259</v>
      </c>
      <c r="B113" s="158" t="s">
        <v>281</v>
      </c>
      <c r="C113" s="147" t="s">
        <v>282</v>
      </c>
      <c r="D113" s="215" t="s">
        <v>101</v>
      </c>
      <c r="E113" s="215" t="s">
        <v>101</v>
      </c>
      <c r="F113" s="283">
        <v>0</v>
      </c>
      <c r="G113" s="215" t="s">
        <v>101</v>
      </c>
      <c r="H113" s="283">
        <v>0</v>
      </c>
      <c r="I113" s="283">
        <v>0</v>
      </c>
      <c r="J113" s="215" t="s">
        <v>101</v>
      </c>
      <c r="K113" s="215" t="s">
        <v>101</v>
      </c>
      <c r="L113" s="215" t="s">
        <v>101</v>
      </c>
      <c r="M113" s="283">
        <v>0</v>
      </c>
      <c r="N113" s="215" t="s">
        <v>101</v>
      </c>
      <c r="O113" s="283">
        <v>0</v>
      </c>
      <c r="P113" s="283">
        <v>0</v>
      </c>
      <c r="Q113" s="215" t="s">
        <v>101</v>
      </c>
      <c r="R113" s="215" t="s">
        <v>101</v>
      </c>
      <c r="S113" s="215" t="s">
        <v>101</v>
      </c>
      <c r="T113" s="216">
        <v>0</v>
      </c>
      <c r="U113" s="215" t="s">
        <v>101</v>
      </c>
      <c r="V113" s="275">
        <v>0</v>
      </c>
      <c r="W113" s="275">
        <v>0</v>
      </c>
      <c r="X113" s="215" t="s">
        <v>101</v>
      </c>
      <c r="Y113" s="215" t="s">
        <v>101</v>
      </c>
      <c r="Z113" s="215" t="s">
        <v>101</v>
      </c>
      <c r="AA113" s="276">
        <v>0</v>
      </c>
      <c r="AB113" s="275" t="s">
        <v>101</v>
      </c>
      <c r="AC113" s="276">
        <v>0</v>
      </c>
      <c r="AD113" s="275">
        <v>0</v>
      </c>
      <c r="AE113" s="215" t="s">
        <v>101</v>
      </c>
      <c r="AF113" s="215" t="s">
        <v>101</v>
      </c>
      <c r="AG113" s="215" t="s">
        <v>101</v>
      </c>
      <c r="AH113" s="275">
        <v>0</v>
      </c>
      <c r="AI113" s="275" t="s">
        <v>101</v>
      </c>
      <c r="AJ113" s="275">
        <v>0</v>
      </c>
      <c r="AK113" s="275">
        <v>0</v>
      </c>
      <c r="AL113" s="275" t="s">
        <v>101</v>
      </c>
      <c r="AM113" s="275" t="s">
        <v>101</v>
      </c>
      <c r="AN113" s="275" t="s">
        <v>101</v>
      </c>
      <c r="AO113" s="275">
        <v>0</v>
      </c>
      <c r="AP113" s="275" t="s">
        <v>101</v>
      </c>
      <c r="AQ113" s="275">
        <v>0</v>
      </c>
      <c r="AR113" s="275">
        <v>0</v>
      </c>
      <c r="AS113" s="275" t="s">
        <v>101</v>
      </c>
      <c r="AT113" s="275" t="s">
        <v>101</v>
      </c>
      <c r="AU113" s="215" t="s">
        <v>101</v>
      </c>
      <c r="AV113" s="218">
        <v>0</v>
      </c>
      <c r="AW113" s="215" t="s">
        <v>101</v>
      </c>
      <c r="AX113" s="275">
        <v>0</v>
      </c>
      <c r="AY113" s="275">
        <v>0</v>
      </c>
      <c r="AZ113" s="275" t="s">
        <v>101</v>
      </c>
      <c r="BA113" s="275" t="s">
        <v>101</v>
      </c>
      <c r="BB113" s="275" t="s">
        <v>101</v>
      </c>
      <c r="BC113" s="275">
        <v>0</v>
      </c>
      <c r="BD113" s="275" t="s">
        <v>101</v>
      </c>
      <c r="BE113" s="275">
        <v>0</v>
      </c>
      <c r="BF113" s="275">
        <v>0</v>
      </c>
      <c r="BG113" s="275" t="s">
        <v>101</v>
      </c>
      <c r="BH113" s="275" t="s">
        <v>101</v>
      </c>
      <c r="BI113" s="275" t="s">
        <v>101</v>
      </c>
      <c r="BJ113" s="276">
        <v>0</v>
      </c>
      <c r="BK113" s="275" t="s">
        <v>101</v>
      </c>
      <c r="BL113" s="276">
        <v>0</v>
      </c>
      <c r="BM113" s="275">
        <v>0</v>
      </c>
      <c r="BN113" s="215" t="s">
        <v>101</v>
      </c>
      <c r="BO113" s="215" t="s">
        <v>101</v>
      </c>
      <c r="BP113" s="215" t="s">
        <v>101</v>
      </c>
      <c r="BQ113" s="216">
        <v>0</v>
      </c>
      <c r="BR113" s="215" t="s">
        <v>101</v>
      </c>
      <c r="BS113" s="276">
        <v>0</v>
      </c>
      <c r="BT113" s="275">
        <v>0</v>
      </c>
      <c r="BU113" s="215" t="s">
        <v>101</v>
      </c>
      <c r="BV113" s="228" t="s">
        <v>365</v>
      </c>
    </row>
    <row r="114" spans="1:74" ht="30" x14ac:dyDescent="0.25">
      <c r="A114" s="151" t="s">
        <v>259</v>
      </c>
      <c r="B114" s="158" t="s">
        <v>283</v>
      </c>
      <c r="C114" s="147" t="s">
        <v>284</v>
      </c>
      <c r="D114" s="215" t="s">
        <v>101</v>
      </c>
      <c r="E114" s="215" t="s">
        <v>101</v>
      </c>
      <c r="F114" s="283">
        <v>0</v>
      </c>
      <c r="G114" s="215" t="s">
        <v>101</v>
      </c>
      <c r="H114" s="283">
        <v>0</v>
      </c>
      <c r="I114" s="283">
        <v>0</v>
      </c>
      <c r="J114" s="215" t="s">
        <v>101</v>
      </c>
      <c r="K114" s="215" t="s">
        <v>101</v>
      </c>
      <c r="L114" s="215" t="s">
        <v>101</v>
      </c>
      <c r="M114" s="283">
        <v>0</v>
      </c>
      <c r="N114" s="215" t="s">
        <v>101</v>
      </c>
      <c r="O114" s="283">
        <v>0</v>
      </c>
      <c r="P114" s="283">
        <v>0</v>
      </c>
      <c r="Q114" s="215" t="s">
        <v>101</v>
      </c>
      <c r="R114" s="215" t="s">
        <v>101</v>
      </c>
      <c r="S114" s="215" t="s">
        <v>101</v>
      </c>
      <c r="T114" s="216">
        <v>0</v>
      </c>
      <c r="U114" s="215" t="s">
        <v>101</v>
      </c>
      <c r="V114" s="275">
        <v>0</v>
      </c>
      <c r="W114" s="275">
        <v>0</v>
      </c>
      <c r="X114" s="215" t="s">
        <v>101</v>
      </c>
      <c r="Y114" s="215" t="s">
        <v>101</v>
      </c>
      <c r="Z114" s="215" t="s">
        <v>101</v>
      </c>
      <c r="AA114" s="276">
        <v>0</v>
      </c>
      <c r="AB114" s="275" t="s">
        <v>101</v>
      </c>
      <c r="AC114" s="276">
        <v>0</v>
      </c>
      <c r="AD114" s="275">
        <v>0</v>
      </c>
      <c r="AE114" s="215" t="s">
        <v>101</v>
      </c>
      <c r="AF114" s="215" t="s">
        <v>101</v>
      </c>
      <c r="AG114" s="215" t="s">
        <v>101</v>
      </c>
      <c r="AH114" s="275">
        <v>0</v>
      </c>
      <c r="AI114" s="275" t="s">
        <v>101</v>
      </c>
      <c r="AJ114" s="275">
        <v>0</v>
      </c>
      <c r="AK114" s="275">
        <v>0</v>
      </c>
      <c r="AL114" s="275" t="s">
        <v>101</v>
      </c>
      <c r="AM114" s="275" t="s">
        <v>101</v>
      </c>
      <c r="AN114" s="275" t="s">
        <v>101</v>
      </c>
      <c r="AO114" s="275">
        <v>0</v>
      </c>
      <c r="AP114" s="275" t="s">
        <v>101</v>
      </c>
      <c r="AQ114" s="275">
        <v>0</v>
      </c>
      <c r="AR114" s="275">
        <v>0</v>
      </c>
      <c r="AS114" s="275" t="s">
        <v>101</v>
      </c>
      <c r="AT114" s="275" t="s">
        <v>101</v>
      </c>
      <c r="AU114" s="215" t="s">
        <v>101</v>
      </c>
      <c r="AV114" s="218">
        <v>0</v>
      </c>
      <c r="AW114" s="215" t="s">
        <v>101</v>
      </c>
      <c r="AX114" s="275">
        <v>0</v>
      </c>
      <c r="AY114" s="275">
        <v>0</v>
      </c>
      <c r="AZ114" s="275" t="s">
        <v>101</v>
      </c>
      <c r="BA114" s="275" t="s">
        <v>101</v>
      </c>
      <c r="BB114" s="275" t="s">
        <v>101</v>
      </c>
      <c r="BC114" s="275">
        <v>0</v>
      </c>
      <c r="BD114" s="275" t="s">
        <v>101</v>
      </c>
      <c r="BE114" s="275">
        <v>0</v>
      </c>
      <c r="BF114" s="275">
        <v>0</v>
      </c>
      <c r="BG114" s="275" t="s">
        <v>101</v>
      </c>
      <c r="BH114" s="275" t="s">
        <v>101</v>
      </c>
      <c r="BI114" s="275" t="s">
        <v>101</v>
      </c>
      <c r="BJ114" s="276">
        <v>0</v>
      </c>
      <c r="BK114" s="275" t="s">
        <v>101</v>
      </c>
      <c r="BL114" s="276">
        <v>0</v>
      </c>
      <c r="BM114" s="275">
        <v>0</v>
      </c>
      <c r="BN114" s="215" t="s">
        <v>101</v>
      </c>
      <c r="BO114" s="215" t="s">
        <v>101</v>
      </c>
      <c r="BP114" s="215" t="s">
        <v>101</v>
      </c>
      <c r="BQ114" s="216">
        <v>0</v>
      </c>
      <c r="BR114" s="215" t="s">
        <v>101</v>
      </c>
      <c r="BS114" s="276">
        <v>0</v>
      </c>
      <c r="BT114" s="275">
        <v>0</v>
      </c>
      <c r="BU114" s="215" t="s">
        <v>101</v>
      </c>
      <c r="BV114" s="223" t="s">
        <v>366</v>
      </c>
    </row>
    <row r="115" spans="1:74" x14ac:dyDescent="0.25">
      <c r="A115" s="151" t="s">
        <v>259</v>
      </c>
      <c r="B115" s="162" t="s">
        <v>285</v>
      </c>
      <c r="C115" s="147" t="s">
        <v>286</v>
      </c>
      <c r="D115" s="215" t="s">
        <v>101</v>
      </c>
      <c r="E115" s="215" t="s">
        <v>101</v>
      </c>
      <c r="F115" s="283">
        <f>AH115+AV115</f>
        <v>0</v>
      </c>
      <c r="G115" s="215" t="s">
        <v>101</v>
      </c>
      <c r="H115" s="283">
        <f>AJ115+AX115</f>
        <v>0</v>
      </c>
      <c r="I115" s="283">
        <f>AK115+AY115</f>
        <v>0</v>
      </c>
      <c r="J115" s="215" t="s">
        <v>101</v>
      </c>
      <c r="K115" s="215" t="s">
        <v>101</v>
      </c>
      <c r="L115" s="215" t="s">
        <v>101</v>
      </c>
      <c r="M115" s="283">
        <f>AO115+BC115</f>
        <v>0</v>
      </c>
      <c r="N115" s="215" t="s">
        <v>101</v>
      </c>
      <c r="O115" s="283">
        <f>AQ115+BE115</f>
        <v>0</v>
      </c>
      <c r="P115" s="283">
        <f>AR115+BF115</f>
        <v>0</v>
      </c>
      <c r="Q115" s="215" t="s">
        <v>101</v>
      </c>
      <c r="R115" s="215" t="s">
        <v>101</v>
      </c>
      <c r="S115" s="215" t="s">
        <v>101</v>
      </c>
      <c r="T115" s="230">
        <v>0.14000000000000001</v>
      </c>
      <c r="U115" s="215" t="s">
        <v>101</v>
      </c>
      <c r="V115" s="231">
        <v>0</v>
      </c>
      <c r="W115" s="231">
        <v>0.8</v>
      </c>
      <c r="X115" s="215" t="s">
        <v>101</v>
      </c>
      <c r="Y115" s="215" t="s">
        <v>101</v>
      </c>
      <c r="Z115" s="215" t="s">
        <v>101</v>
      </c>
      <c r="AA115" s="230">
        <v>0.14000000000000001</v>
      </c>
      <c r="AB115" s="215" t="s">
        <v>101</v>
      </c>
      <c r="AC115" s="230">
        <v>0</v>
      </c>
      <c r="AD115" s="231">
        <v>0.8</v>
      </c>
      <c r="AE115" s="215" t="s">
        <v>101</v>
      </c>
      <c r="AF115" s="215" t="s">
        <v>101</v>
      </c>
      <c r="AG115" s="215" t="s">
        <v>101</v>
      </c>
      <c r="AH115" s="231">
        <v>0</v>
      </c>
      <c r="AI115" s="215" t="s">
        <v>101</v>
      </c>
      <c r="AJ115" s="231">
        <v>0</v>
      </c>
      <c r="AK115" s="231">
        <v>0</v>
      </c>
      <c r="AL115" s="215" t="s">
        <v>101</v>
      </c>
      <c r="AM115" s="215" t="s">
        <v>101</v>
      </c>
      <c r="AN115" s="215" t="s">
        <v>101</v>
      </c>
      <c r="AO115" s="231">
        <v>0</v>
      </c>
      <c r="AP115" s="215" t="s">
        <v>101</v>
      </c>
      <c r="AQ115" s="231">
        <v>0</v>
      </c>
      <c r="AR115" s="231">
        <v>0</v>
      </c>
      <c r="AS115" s="215" t="s">
        <v>101</v>
      </c>
      <c r="AT115" s="215" t="s">
        <v>101</v>
      </c>
      <c r="AU115" s="215" t="s">
        <v>101</v>
      </c>
      <c r="AV115" s="231">
        <v>0</v>
      </c>
      <c r="AW115" s="215" t="s">
        <v>101</v>
      </c>
      <c r="AX115" s="231">
        <v>0</v>
      </c>
      <c r="AY115" s="231">
        <v>0</v>
      </c>
      <c r="AZ115" s="215" t="s">
        <v>101</v>
      </c>
      <c r="BA115" s="215" t="s">
        <v>101</v>
      </c>
      <c r="BB115" s="215" t="s">
        <v>101</v>
      </c>
      <c r="BC115" s="231">
        <v>0</v>
      </c>
      <c r="BD115" s="215" t="s">
        <v>101</v>
      </c>
      <c r="BE115" s="231">
        <v>0</v>
      </c>
      <c r="BF115" s="231">
        <v>0</v>
      </c>
      <c r="BG115" s="215" t="s">
        <v>101</v>
      </c>
      <c r="BH115" s="215" t="s">
        <v>101</v>
      </c>
      <c r="BI115" s="215" t="s">
        <v>101</v>
      </c>
      <c r="BJ115" s="230">
        <v>0.14000000000000001</v>
      </c>
      <c r="BK115" s="215" t="s">
        <v>101</v>
      </c>
      <c r="BL115" s="230">
        <v>0</v>
      </c>
      <c r="BM115" s="231">
        <v>0.8</v>
      </c>
      <c r="BN115" s="215" t="s">
        <v>101</v>
      </c>
      <c r="BO115" s="215" t="s">
        <v>101</v>
      </c>
      <c r="BP115" s="215" t="s">
        <v>101</v>
      </c>
      <c r="BQ115" s="230">
        <v>0.14000000000000001</v>
      </c>
      <c r="BR115" s="215" t="s">
        <v>101</v>
      </c>
      <c r="BS115" s="230">
        <v>0</v>
      </c>
      <c r="BT115" s="231">
        <v>0.8</v>
      </c>
      <c r="BU115" s="215" t="s">
        <v>101</v>
      </c>
      <c r="BV115" s="232" t="s">
        <v>101</v>
      </c>
    </row>
  </sheetData>
  <autoFilter ref="A18:BW115"/>
  <mergeCells count="31">
    <mergeCell ref="AF14:AS14"/>
    <mergeCell ref="AT14:BU14"/>
    <mergeCell ref="BV14:BV17"/>
    <mergeCell ref="AF15:AS15"/>
    <mergeCell ref="AT15:BG15"/>
    <mergeCell ref="BH15:BU15"/>
    <mergeCell ref="AF16:AL16"/>
    <mergeCell ref="AM16:AS16"/>
    <mergeCell ref="AT16:AZ16"/>
    <mergeCell ref="BA16:BG16"/>
    <mergeCell ref="BH16:BN16"/>
    <mergeCell ref="BO16:BU16"/>
    <mergeCell ref="A14:A17"/>
    <mergeCell ref="B14:B17"/>
    <mergeCell ref="C14:C17"/>
    <mergeCell ref="D14:Q15"/>
    <mergeCell ref="R14:AE15"/>
    <mergeCell ref="D16:J16"/>
    <mergeCell ref="K16:Q16"/>
    <mergeCell ref="R16:X16"/>
    <mergeCell ref="Y16:AE16"/>
    <mergeCell ref="A9:AS9"/>
    <mergeCell ref="A10:AS10"/>
    <mergeCell ref="A11:AS11"/>
    <mergeCell ref="A12:AS12"/>
    <mergeCell ref="A13:BU13"/>
    <mergeCell ref="A4:AS4"/>
    <mergeCell ref="A5:AS5"/>
    <mergeCell ref="A6:AS6"/>
    <mergeCell ref="A7:AS7"/>
    <mergeCell ref="A8:AS8"/>
  </mergeCells>
  <pageMargins left="0.196527777777778" right="0.196527777777778" top="0.31527777777777799" bottom="0.196527777777778" header="0.31527777777777799" footer="0.51180555555555496"/>
  <pageSetup paperSize="8" firstPageNumber="0" orientation="landscape" horizontalDpi="300" verticalDpi="300"/>
  <headerFooter>
    <oddHeader>&amp;C&amp;"Times New Roman,Обычный"&amp;12&amp;P</oddHeader>
  </headerFooter>
  <colBreaks count="1" manualBreakCount="1">
    <brk id="4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W112"/>
  <sheetViews>
    <sheetView topLeftCell="A79" zoomScale="55" zoomScaleNormal="55" zoomScalePageLayoutView="70" workbookViewId="0">
      <selection activeCell="B111" sqref="B111"/>
    </sheetView>
  </sheetViews>
  <sheetFormatPr defaultRowHeight="15.75" x14ac:dyDescent="0.25"/>
  <cols>
    <col min="1" max="1" width="10.5703125" style="178" customWidth="1"/>
    <col min="2" max="2" width="120.5703125" style="178" customWidth="1"/>
    <col min="3" max="3" width="14" style="178" customWidth="1"/>
    <col min="4" max="4" width="64.28515625" style="178" customWidth="1"/>
    <col min="5" max="6" width="5.7109375" style="178" customWidth="1"/>
    <col min="7" max="7" width="7" style="178" customWidth="1"/>
    <col min="8" max="8" width="9.140625" style="178" customWidth="1"/>
    <col min="9" max="9" width="5.7109375" style="178" customWidth="1"/>
    <col min="10" max="11" width="6.42578125" style="178" customWidth="1"/>
    <col min="12" max="13" width="8.28515625" style="178" customWidth="1"/>
    <col min="14" max="16" width="6.42578125" style="178" customWidth="1"/>
    <col min="17" max="17" width="8.5703125" style="178" customWidth="1"/>
    <col min="18" max="18" width="8.85546875" style="178" customWidth="1"/>
    <col min="19" max="19" width="6.42578125" style="178" customWidth="1"/>
    <col min="20" max="20" width="6.28515625" style="178" customWidth="1"/>
    <col min="21" max="21" width="17.42578125" style="178" customWidth="1"/>
    <col min="22" max="22" width="23" style="178" customWidth="1"/>
    <col min="23" max="23" width="13.7109375" style="178" customWidth="1"/>
    <col min="24" max="24" width="24.28515625" style="178" customWidth="1"/>
    <col min="25" max="25" width="11.7109375" style="178" customWidth="1"/>
    <col min="26" max="26" width="18.85546875" style="178" customWidth="1"/>
    <col min="27" max="28" width="4.42578125" style="178" customWidth="1"/>
    <col min="29" max="29" width="4" style="178" customWidth="1"/>
    <col min="30" max="30" width="4.140625" style="178" customWidth="1"/>
    <col min="31" max="31" width="4.85546875" style="178" customWidth="1"/>
    <col min="32" max="32" width="5.42578125" style="178" customWidth="1"/>
    <col min="33" max="33" width="6" style="178" customWidth="1"/>
    <col min="34" max="34" width="6.28515625" style="178" customWidth="1"/>
    <col min="35" max="35" width="6" style="178" customWidth="1"/>
    <col min="36" max="37" width="5.42578125" style="178" customWidth="1"/>
    <col min="38" max="38" width="14" style="178" customWidth="1"/>
    <col min="39" max="48" width="5.42578125" style="178" customWidth="1"/>
    <col min="49" max="257" width="9.7109375" style="178" customWidth="1"/>
    <col min="258" max="1025" width="9.7109375" customWidth="1"/>
  </cols>
  <sheetData>
    <row r="1" spans="1:30" x14ac:dyDescent="0.25">
      <c r="L1" s="179"/>
      <c r="M1" s="179"/>
      <c r="N1" s="179"/>
      <c r="S1" s="120" t="s">
        <v>612</v>
      </c>
    </row>
    <row r="2" spans="1:30" x14ac:dyDescent="0.25">
      <c r="L2" s="179"/>
      <c r="M2" s="179"/>
      <c r="N2" s="179"/>
      <c r="S2" s="122" t="s">
        <v>1</v>
      </c>
    </row>
    <row r="3" spans="1:30" x14ac:dyDescent="0.25">
      <c r="L3" s="179"/>
      <c r="M3" s="179"/>
      <c r="N3" s="179"/>
      <c r="S3" s="122" t="s">
        <v>2</v>
      </c>
    </row>
    <row r="4" spans="1:30" x14ac:dyDescent="0.25">
      <c r="A4" s="107" t="s">
        <v>613</v>
      </c>
      <c r="B4" s="107"/>
      <c r="C4" s="107"/>
      <c r="D4" s="107"/>
      <c r="E4" s="107"/>
      <c r="F4" s="107"/>
      <c r="G4" s="107"/>
      <c r="H4" s="107"/>
      <c r="I4" s="107"/>
      <c r="J4" s="107"/>
      <c r="K4" s="107"/>
      <c r="L4" s="107"/>
      <c r="M4" s="107"/>
      <c r="N4" s="107"/>
      <c r="O4" s="107"/>
      <c r="P4" s="107"/>
      <c r="Q4" s="107"/>
      <c r="R4" s="107"/>
      <c r="S4" s="107"/>
    </row>
    <row r="6" spans="1:30" x14ac:dyDescent="0.25">
      <c r="A6" s="96" t="s">
        <v>614</v>
      </c>
      <c r="B6" s="96"/>
      <c r="C6" s="96"/>
      <c r="D6" s="96"/>
      <c r="E6" s="96"/>
      <c r="F6" s="96"/>
      <c r="G6" s="96"/>
      <c r="H6" s="96"/>
      <c r="I6" s="96"/>
      <c r="J6" s="96"/>
      <c r="K6" s="96"/>
      <c r="L6" s="96"/>
      <c r="M6" s="96"/>
      <c r="N6" s="96"/>
      <c r="O6" s="96"/>
      <c r="P6" s="96"/>
      <c r="Q6" s="96"/>
      <c r="R6" s="96"/>
      <c r="S6" s="96"/>
    </row>
    <row r="7" spans="1:30" x14ac:dyDescent="0.25">
      <c r="A7" s="10" t="s">
        <v>6</v>
      </c>
      <c r="B7" s="10"/>
      <c r="C7" s="10"/>
      <c r="D7" s="10"/>
      <c r="E7" s="10"/>
      <c r="F7" s="10"/>
      <c r="G7" s="10"/>
      <c r="H7" s="10"/>
      <c r="I7" s="10"/>
      <c r="J7" s="10"/>
      <c r="K7" s="10"/>
      <c r="L7" s="10"/>
      <c r="M7" s="10"/>
      <c r="N7" s="10"/>
      <c r="O7" s="10"/>
      <c r="P7" s="10"/>
      <c r="Q7" s="10"/>
      <c r="R7" s="10"/>
      <c r="S7" s="10"/>
    </row>
    <row r="8" spans="1:30" x14ac:dyDescent="0.25">
      <c r="A8" s="262"/>
      <c r="B8" s="262"/>
      <c r="C8" s="262"/>
      <c r="D8" s="262"/>
      <c r="E8" s="262"/>
      <c r="F8" s="262"/>
      <c r="G8" s="262"/>
      <c r="H8" s="262"/>
      <c r="I8" s="262"/>
      <c r="J8" s="262"/>
      <c r="K8" s="262"/>
      <c r="L8" s="262"/>
      <c r="M8" s="262"/>
      <c r="N8" s="262"/>
      <c r="O8" s="262"/>
      <c r="P8" s="262"/>
      <c r="Q8" s="262"/>
      <c r="R8" s="262"/>
      <c r="S8" s="262"/>
    </row>
    <row r="9" spans="1:30" ht="18.75" customHeight="1" x14ac:dyDescent="0.25">
      <c r="A9" s="117" t="s">
        <v>502</v>
      </c>
      <c r="B9" s="117"/>
      <c r="C9" s="117"/>
      <c r="D9" s="117"/>
      <c r="E9" s="117"/>
      <c r="F9" s="117"/>
      <c r="G9" s="117"/>
      <c r="H9" s="117"/>
      <c r="I9" s="117"/>
      <c r="J9" s="117"/>
      <c r="K9" s="117"/>
      <c r="L9" s="117"/>
      <c r="M9" s="117"/>
      <c r="N9" s="117"/>
      <c r="O9" s="117"/>
      <c r="P9" s="117"/>
      <c r="Q9" s="117"/>
      <c r="R9" s="117"/>
      <c r="S9" s="117"/>
    </row>
    <row r="10" spans="1:30" x14ac:dyDescent="0.25">
      <c r="A10" s="99"/>
      <c r="B10" s="99"/>
      <c r="C10" s="99"/>
      <c r="D10" s="99"/>
      <c r="E10" s="99"/>
      <c r="F10" s="99"/>
      <c r="G10" s="99"/>
      <c r="H10" s="99"/>
      <c r="I10" s="99"/>
      <c r="J10" s="99"/>
      <c r="K10" s="99"/>
      <c r="L10" s="99"/>
      <c r="M10" s="99"/>
      <c r="N10" s="99"/>
      <c r="O10" s="268"/>
      <c r="P10" s="179"/>
      <c r="Q10" s="179"/>
      <c r="R10" s="179"/>
      <c r="S10" s="179"/>
      <c r="T10" s="179"/>
      <c r="U10" s="179"/>
      <c r="V10" s="179"/>
      <c r="W10" s="179"/>
      <c r="X10" s="179"/>
      <c r="Y10" s="179"/>
      <c r="Z10" s="179"/>
      <c r="AA10" s="179"/>
      <c r="AB10" s="179"/>
      <c r="AC10" s="179"/>
      <c r="AD10" s="179"/>
    </row>
    <row r="11" spans="1:30" ht="34.5" customHeight="1" x14ac:dyDescent="0.25">
      <c r="A11" s="7" t="s">
        <v>10</v>
      </c>
      <c r="B11" s="7" t="s">
        <v>11</v>
      </c>
      <c r="C11" s="7" t="s">
        <v>12</v>
      </c>
      <c r="D11" s="7" t="s">
        <v>615</v>
      </c>
      <c r="E11" s="7" t="s">
        <v>616</v>
      </c>
      <c r="F11" s="7"/>
      <c r="G11" s="7"/>
      <c r="H11" s="7"/>
      <c r="I11" s="7"/>
      <c r="J11" s="94" t="s">
        <v>617</v>
      </c>
      <c r="K11" s="94"/>
      <c r="L11" s="94"/>
      <c r="M11" s="94"/>
      <c r="N11" s="94"/>
      <c r="O11" s="94"/>
      <c r="P11" s="94"/>
      <c r="Q11" s="94"/>
      <c r="R11" s="94"/>
      <c r="S11" s="94"/>
      <c r="T11" s="179"/>
      <c r="U11" s="179"/>
      <c r="V11" s="179"/>
      <c r="W11" s="179"/>
      <c r="X11" s="179"/>
      <c r="Y11" s="179"/>
      <c r="Z11" s="179"/>
      <c r="AA11" s="179"/>
      <c r="AB11" s="179"/>
      <c r="AC11" s="179"/>
      <c r="AD11" s="179"/>
    </row>
    <row r="12" spans="1:30" ht="36" customHeight="1" x14ac:dyDescent="0.25">
      <c r="A12" s="7"/>
      <c r="B12" s="7"/>
      <c r="C12" s="7"/>
      <c r="D12" s="7"/>
      <c r="E12" s="7"/>
      <c r="F12" s="7"/>
      <c r="G12" s="7"/>
      <c r="H12" s="7"/>
      <c r="I12" s="7"/>
      <c r="J12" s="102" t="s">
        <v>419</v>
      </c>
      <c r="K12" s="102"/>
      <c r="L12" s="102"/>
      <c r="M12" s="102"/>
      <c r="N12" s="102"/>
      <c r="O12" s="7" t="s">
        <v>446</v>
      </c>
      <c r="P12" s="7"/>
      <c r="Q12" s="7"/>
      <c r="R12" s="7"/>
      <c r="S12" s="7"/>
      <c r="T12" s="179"/>
      <c r="U12" s="179"/>
      <c r="V12" s="179"/>
      <c r="W12" s="179"/>
      <c r="X12" s="179"/>
      <c r="Y12" s="179"/>
      <c r="Z12" s="179"/>
      <c r="AA12" s="179"/>
      <c r="AB12" s="179"/>
      <c r="AC12" s="179"/>
      <c r="AD12" s="179"/>
    </row>
    <row r="13" spans="1:30" ht="33" customHeight="1" x14ac:dyDescent="0.25">
      <c r="A13" s="7"/>
      <c r="B13" s="7"/>
      <c r="C13" s="7"/>
      <c r="D13" s="7"/>
      <c r="E13" s="93" t="s">
        <v>580</v>
      </c>
      <c r="F13" s="93"/>
      <c r="G13" s="93"/>
      <c r="H13" s="93"/>
      <c r="I13" s="93"/>
      <c r="J13" s="102" t="s">
        <v>421</v>
      </c>
      <c r="K13" s="102"/>
      <c r="L13" s="102"/>
      <c r="M13" s="102"/>
      <c r="N13" s="102"/>
      <c r="O13" s="102" t="s">
        <v>414</v>
      </c>
      <c r="P13" s="102"/>
      <c r="Q13" s="102"/>
      <c r="R13" s="102"/>
      <c r="S13" s="102"/>
      <c r="T13" s="179"/>
      <c r="U13" s="179"/>
      <c r="V13" s="179"/>
      <c r="W13" s="179"/>
      <c r="X13" s="179"/>
      <c r="Y13" s="179"/>
      <c r="Z13" s="179"/>
      <c r="AA13" s="179"/>
      <c r="AB13" s="179"/>
      <c r="AC13" s="179"/>
      <c r="AD13" s="179"/>
    </row>
    <row r="14" spans="1:30" ht="65.25" customHeight="1" x14ac:dyDescent="0.25">
      <c r="A14" s="7"/>
      <c r="B14" s="7"/>
      <c r="C14" s="7"/>
      <c r="D14" s="7"/>
      <c r="E14" s="272" t="s">
        <v>451</v>
      </c>
      <c r="F14" s="272" t="s">
        <v>452</v>
      </c>
      <c r="G14" s="272" t="s">
        <v>453</v>
      </c>
      <c r="H14" s="272" t="s">
        <v>454</v>
      </c>
      <c r="I14" s="272" t="s">
        <v>455</v>
      </c>
      <c r="J14" s="272" t="s">
        <v>451</v>
      </c>
      <c r="K14" s="272" t="s">
        <v>452</v>
      </c>
      <c r="L14" s="272" t="s">
        <v>453</v>
      </c>
      <c r="M14" s="272" t="s">
        <v>454</v>
      </c>
      <c r="N14" s="272" t="s">
        <v>455</v>
      </c>
      <c r="O14" s="272" t="s">
        <v>451</v>
      </c>
      <c r="P14" s="272" t="s">
        <v>452</v>
      </c>
      <c r="Q14" s="272" t="s">
        <v>453</v>
      </c>
      <c r="R14" s="272" t="s">
        <v>454</v>
      </c>
      <c r="S14" s="272" t="s">
        <v>455</v>
      </c>
      <c r="T14" s="179"/>
      <c r="U14" s="179"/>
      <c r="V14" s="179"/>
      <c r="W14" s="179"/>
      <c r="X14" s="179"/>
      <c r="Y14" s="179"/>
      <c r="Z14" s="179"/>
      <c r="AA14" s="179"/>
      <c r="AB14" s="179"/>
      <c r="AC14" s="179"/>
      <c r="AD14" s="179"/>
    </row>
    <row r="15" spans="1:30" x14ac:dyDescent="0.25">
      <c r="A15" s="270">
        <v>1</v>
      </c>
      <c r="B15" s="270">
        <v>2</v>
      </c>
      <c r="C15" s="270">
        <v>3</v>
      </c>
      <c r="D15" s="270">
        <v>4</v>
      </c>
      <c r="E15" s="274" t="s">
        <v>584</v>
      </c>
      <c r="F15" s="274" t="s">
        <v>585</v>
      </c>
      <c r="G15" s="274" t="s">
        <v>586</v>
      </c>
      <c r="H15" s="274" t="s">
        <v>587</v>
      </c>
      <c r="I15" s="274" t="s">
        <v>588</v>
      </c>
      <c r="J15" s="274" t="s">
        <v>463</v>
      </c>
      <c r="K15" s="274" t="s">
        <v>464</v>
      </c>
      <c r="L15" s="274" t="s">
        <v>465</v>
      </c>
      <c r="M15" s="274" t="s">
        <v>466</v>
      </c>
      <c r="N15" s="274" t="s">
        <v>467</v>
      </c>
      <c r="O15" s="274" t="s">
        <v>470</v>
      </c>
      <c r="P15" s="274" t="s">
        <v>471</v>
      </c>
      <c r="Q15" s="274" t="s">
        <v>472</v>
      </c>
      <c r="R15" s="274" t="s">
        <v>473</v>
      </c>
      <c r="S15" s="274" t="s">
        <v>474</v>
      </c>
      <c r="T15" s="179"/>
      <c r="U15" s="179"/>
      <c r="V15" s="179"/>
      <c r="W15" s="179"/>
      <c r="X15" s="179"/>
      <c r="Y15" s="179"/>
      <c r="Z15" s="179"/>
      <c r="AA15" s="179"/>
      <c r="AB15" s="179"/>
      <c r="AC15" s="179"/>
      <c r="AD15" s="179"/>
    </row>
    <row r="16" spans="1:30" ht="24" customHeight="1" x14ac:dyDescent="0.25">
      <c r="A16" s="140">
        <v>0</v>
      </c>
      <c r="B16" s="141" t="s">
        <v>100</v>
      </c>
      <c r="C16" s="142" t="s">
        <v>101</v>
      </c>
      <c r="D16" s="213" t="s">
        <v>101</v>
      </c>
      <c r="E16" s="213" t="s">
        <v>101</v>
      </c>
      <c r="F16" s="213" t="s">
        <v>101</v>
      </c>
      <c r="G16" s="255">
        <f>SUM(G17:G22)</f>
        <v>3.5170000000000003</v>
      </c>
      <c r="H16" s="255">
        <f>SUM(H17:H22)</f>
        <v>0</v>
      </c>
      <c r="I16" s="213" t="s">
        <v>101</v>
      </c>
      <c r="J16" s="213" t="s">
        <v>101</v>
      </c>
      <c r="K16" s="213" t="s">
        <v>101</v>
      </c>
      <c r="L16" s="255">
        <f>SUM(L17:L22)</f>
        <v>0</v>
      </c>
      <c r="M16" s="255">
        <f>SUM(M17:M22)</f>
        <v>0</v>
      </c>
      <c r="N16" s="213" t="s">
        <v>101</v>
      </c>
      <c r="O16" s="213" t="s">
        <v>101</v>
      </c>
      <c r="P16" s="213" t="s">
        <v>101</v>
      </c>
      <c r="Q16" s="255">
        <f>SUM(Q17:Q22)</f>
        <v>6.4249999999999989</v>
      </c>
      <c r="R16" s="255">
        <f>SUM(R17:R22)</f>
        <v>0</v>
      </c>
      <c r="S16" s="213" t="s">
        <v>101</v>
      </c>
      <c r="T16" s="179"/>
      <c r="U16" s="179"/>
      <c r="V16" s="179"/>
      <c r="W16" s="179"/>
      <c r="X16" s="179"/>
      <c r="Y16" s="179"/>
      <c r="Z16" s="179"/>
      <c r="AA16" s="179"/>
      <c r="AB16" s="179"/>
      <c r="AC16" s="179"/>
      <c r="AD16" s="179"/>
    </row>
    <row r="17" spans="1:30" ht="19.5" customHeight="1" x14ac:dyDescent="0.25">
      <c r="A17" s="136" t="s">
        <v>102</v>
      </c>
      <c r="B17" s="146" t="s">
        <v>103</v>
      </c>
      <c r="C17" s="147" t="s">
        <v>101</v>
      </c>
      <c r="D17" s="215" t="s">
        <v>101</v>
      </c>
      <c r="E17" s="215" t="s">
        <v>101</v>
      </c>
      <c r="F17" s="215" t="s">
        <v>101</v>
      </c>
      <c r="G17" s="218">
        <f>G23</f>
        <v>0</v>
      </c>
      <c r="H17" s="218">
        <f>H23</f>
        <v>0</v>
      </c>
      <c r="I17" s="215" t="s">
        <v>101</v>
      </c>
      <c r="J17" s="215" t="s">
        <v>101</v>
      </c>
      <c r="K17" s="215" t="s">
        <v>101</v>
      </c>
      <c r="L17" s="218">
        <f>L23</f>
        <v>0</v>
      </c>
      <c r="M17" s="218">
        <f>M23</f>
        <v>0</v>
      </c>
      <c r="N17" s="215" t="s">
        <v>101</v>
      </c>
      <c r="O17" s="215" t="s">
        <v>101</v>
      </c>
      <c r="P17" s="215" t="s">
        <v>101</v>
      </c>
      <c r="Q17" s="218">
        <f>Q23</f>
        <v>0</v>
      </c>
      <c r="R17" s="218">
        <f>R23</f>
        <v>0</v>
      </c>
      <c r="S17" s="215" t="s">
        <v>101</v>
      </c>
      <c r="T17" s="179"/>
      <c r="U17" s="179"/>
      <c r="V17" s="179"/>
      <c r="W17" s="179"/>
      <c r="X17" s="179"/>
      <c r="Y17" s="179"/>
      <c r="Z17" s="179"/>
      <c r="AA17" s="179"/>
      <c r="AB17" s="179"/>
      <c r="AC17" s="179"/>
      <c r="AD17" s="179"/>
    </row>
    <row r="18" spans="1:30" ht="21" customHeight="1" x14ac:dyDescent="0.25">
      <c r="A18" s="136" t="s">
        <v>104</v>
      </c>
      <c r="B18" s="146" t="s">
        <v>105</v>
      </c>
      <c r="C18" s="147" t="s">
        <v>101</v>
      </c>
      <c r="D18" s="215" t="s">
        <v>101</v>
      </c>
      <c r="E18" s="215" t="s">
        <v>101</v>
      </c>
      <c r="F18" s="215" t="s">
        <v>101</v>
      </c>
      <c r="G18" s="218">
        <f>G46</f>
        <v>3.5170000000000003</v>
      </c>
      <c r="H18" s="218">
        <f>H46</f>
        <v>0</v>
      </c>
      <c r="I18" s="215" t="s">
        <v>101</v>
      </c>
      <c r="J18" s="215" t="s">
        <v>101</v>
      </c>
      <c r="K18" s="215" t="s">
        <v>101</v>
      </c>
      <c r="L18" s="218">
        <f>L46</f>
        <v>0</v>
      </c>
      <c r="M18" s="218">
        <f>M46</f>
        <v>0</v>
      </c>
      <c r="N18" s="215" t="s">
        <v>101</v>
      </c>
      <c r="O18" s="215" t="s">
        <v>101</v>
      </c>
      <c r="P18" s="215" t="s">
        <v>101</v>
      </c>
      <c r="Q18" s="218">
        <f>Q46</f>
        <v>6.4249999999999989</v>
      </c>
      <c r="R18" s="218">
        <f>R46</f>
        <v>0</v>
      </c>
      <c r="S18" s="215" t="s">
        <v>101</v>
      </c>
      <c r="T18" s="179"/>
      <c r="U18" s="179"/>
      <c r="V18" s="179"/>
      <c r="W18" s="179"/>
      <c r="X18" s="179"/>
      <c r="Y18" s="179"/>
      <c r="Z18" s="179"/>
      <c r="AA18" s="179"/>
      <c r="AB18" s="179"/>
      <c r="AC18" s="179"/>
      <c r="AD18" s="179"/>
    </row>
    <row r="19" spans="1:30" ht="31.5" customHeight="1" x14ac:dyDescent="0.25">
      <c r="A19" s="136" t="s">
        <v>106</v>
      </c>
      <c r="B19" s="146" t="s">
        <v>107</v>
      </c>
      <c r="C19" s="147" t="s">
        <v>101</v>
      </c>
      <c r="D19" s="215" t="s">
        <v>101</v>
      </c>
      <c r="E19" s="215" t="s">
        <v>101</v>
      </c>
      <c r="F19" s="215" t="s">
        <v>101</v>
      </c>
      <c r="G19" s="218">
        <f>G87</f>
        <v>0</v>
      </c>
      <c r="H19" s="218">
        <f>H87</f>
        <v>0</v>
      </c>
      <c r="I19" s="215" t="s">
        <v>101</v>
      </c>
      <c r="J19" s="215" t="s">
        <v>101</v>
      </c>
      <c r="K19" s="215" t="s">
        <v>101</v>
      </c>
      <c r="L19" s="218">
        <f>L87</f>
        <v>0</v>
      </c>
      <c r="M19" s="218">
        <f>M87</f>
        <v>0</v>
      </c>
      <c r="N19" s="215" t="s">
        <v>101</v>
      </c>
      <c r="O19" s="215" t="s">
        <v>101</v>
      </c>
      <c r="P19" s="215" t="s">
        <v>101</v>
      </c>
      <c r="Q19" s="218">
        <f>Q87</f>
        <v>0</v>
      </c>
      <c r="R19" s="218">
        <f>R87</f>
        <v>0</v>
      </c>
      <c r="S19" s="215" t="s">
        <v>101</v>
      </c>
      <c r="T19" s="179"/>
      <c r="U19" s="179"/>
      <c r="V19" s="179"/>
      <c r="W19" s="179"/>
      <c r="X19" s="179"/>
      <c r="Y19" s="179"/>
      <c r="Z19" s="179"/>
      <c r="AA19" s="179"/>
      <c r="AB19" s="179"/>
      <c r="AC19" s="179"/>
      <c r="AD19" s="179"/>
    </row>
    <row r="20" spans="1:30" ht="24" customHeight="1" x14ac:dyDescent="0.25">
      <c r="A20" s="136" t="s">
        <v>108</v>
      </c>
      <c r="B20" s="146" t="s">
        <v>109</v>
      </c>
      <c r="C20" s="147" t="s">
        <v>101</v>
      </c>
      <c r="D20" s="215" t="s">
        <v>101</v>
      </c>
      <c r="E20" s="215" t="s">
        <v>101</v>
      </c>
      <c r="F20" s="215" t="s">
        <v>101</v>
      </c>
      <c r="G20" s="218">
        <f>G90</f>
        <v>0</v>
      </c>
      <c r="H20" s="218">
        <f>H90</f>
        <v>0</v>
      </c>
      <c r="I20" s="215" t="s">
        <v>101</v>
      </c>
      <c r="J20" s="215" t="s">
        <v>101</v>
      </c>
      <c r="K20" s="215" t="s">
        <v>101</v>
      </c>
      <c r="L20" s="218">
        <f>L90</f>
        <v>0</v>
      </c>
      <c r="M20" s="218">
        <f>M90</f>
        <v>0</v>
      </c>
      <c r="N20" s="215" t="s">
        <v>101</v>
      </c>
      <c r="O20" s="215" t="s">
        <v>101</v>
      </c>
      <c r="P20" s="215" t="s">
        <v>101</v>
      </c>
      <c r="Q20" s="218">
        <f>Q90</f>
        <v>0</v>
      </c>
      <c r="R20" s="218">
        <f>R90</f>
        <v>0</v>
      </c>
      <c r="S20" s="215" t="s">
        <v>101</v>
      </c>
      <c r="T20" s="179"/>
      <c r="U20" s="179"/>
      <c r="V20" s="179"/>
      <c r="W20" s="179"/>
      <c r="X20" s="179"/>
      <c r="Y20" s="179"/>
      <c r="Z20" s="179"/>
      <c r="AA20" s="179"/>
      <c r="AB20" s="179"/>
      <c r="AC20" s="179"/>
      <c r="AD20" s="179"/>
    </row>
    <row r="21" spans="1:30" ht="21.75" customHeight="1" x14ac:dyDescent="0.25">
      <c r="A21" s="136" t="s">
        <v>110</v>
      </c>
      <c r="B21" s="146" t="s">
        <v>111</v>
      </c>
      <c r="C21" s="147" t="s">
        <v>101</v>
      </c>
      <c r="D21" s="215" t="s">
        <v>101</v>
      </c>
      <c r="E21" s="215" t="s">
        <v>101</v>
      </c>
      <c r="F21" s="215" t="s">
        <v>101</v>
      </c>
      <c r="G21" s="218">
        <f>G100</f>
        <v>0</v>
      </c>
      <c r="H21" s="218">
        <f>H100</f>
        <v>0</v>
      </c>
      <c r="I21" s="215" t="s">
        <v>101</v>
      </c>
      <c r="J21" s="215" t="s">
        <v>101</v>
      </c>
      <c r="K21" s="215" t="s">
        <v>101</v>
      </c>
      <c r="L21" s="218">
        <f>L100</f>
        <v>0</v>
      </c>
      <c r="M21" s="218">
        <f>M100</f>
        <v>0</v>
      </c>
      <c r="N21" s="215" t="s">
        <v>101</v>
      </c>
      <c r="O21" s="215" t="s">
        <v>101</v>
      </c>
      <c r="P21" s="215" t="s">
        <v>101</v>
      </c>
      <c r="Q21" s="218">
        <f>Q100</f>
        <v>0</v>
      </c>
      <c r="R21" s="218">
        <f>R100</f>
        <v>0</v>
      </c>
      <c r="S21" s="215" t="s">
        <v>101</v>
      </c>
      <c r="T21" s="179"/>
      <c r="U21" s="179"/>
      <c r="V21" s="179"/>
      <c r="W21" s="179"/>
      <c r="X21" s="179"/>
      <c r="Y21" s="179"/>
      <c r="Z21" s="179"/>
      <c r="AA21" s="179"/>
      <c r="AB21" s="179"/>
      <c r="AC21" s="179"/>
      <c r="AD21" s="179"/>
    </row>
    <row r="22" spans="1:30" ht="18.75" customHeight="1" x14ac:dyDescent="0.25">
      <c r="A22" s="136" t="s">
        <v>112</v>
      </c>
      <c r="B22" s="146" t="s">
        <v>113</v>
      </c>
      <c r="C22" s="147" t="s">
        <v>101</v>
      </c>
      <c r="D22" s="215" t="s">
        <v>101</v>
      </c>
      <c r="E22" s="215" t="s">
        <v>101</v>
      </c>
      <c r="F22" s="215" t="s">
        <v>101</v>
      </c>
      <c r="G22" s="218">
        <f>G101</f>
        <v>0</v>
      </c>
      <c r="H22" s="218">
        <f>H101</f>
        <v>0</v>
      </c>
      <c r="I22" s="215" t="s">
        <v>101</v>
      </c>
      <c r="J22" s="215" t="s">
        <v>101</v>
      </c>
      <c r="K22" s="215" t="s">
        <v>101</v>
      </c>
      <c r="L22" s="218">
        <f>L101</f>
        <v>0</v>
      </c>
      <c r="M22" s="218">
        <f>M101</f>
        <v>0</v>
      </c>
      <c r="N22" s="215" t="s">
        <v>101</v>
      </c>
      <c r="O22" s="215" t="s">
        <v>101</v>
      </c>
      <c r="P22" s="215" t="s">
        <v>101</v>
      </c>
      <c r="Q22" s="218">
        <f>Q101</f>
        <v>0</v>
      </c>
      <c r="R22" s="218">
        <f>R101</f>
        <v>0</v>
      </c>
      <c r="S22" s="215" t="s">
        <v>101</v>
      </c>
      <c r="T22" s="179"/>
      <c r="U22" s="179"/>
      <c r="V22" s="179"/>
      <c r="W22" s="179"/>
      <c r="X22" s="179"/>
      <c r="Y22" s="179"/>
      <c r="Z22" s="179"/>
      <c r="AA22" s="179"/>
      <c r="AB22" s="179"/>
      <c r="AC22" s="179"/>
      <c r="AD22" s="179"/>
    </row>
    <row r="23" spans="1:30" x14ac:dyDescent="0.25">
      <c r="A23" s="151" t="s">
        <v>114</v>
      </c>
      <c r="B23" s="152" t="s">
        <v>115</v>
      </c>
      <c r="C23" s="147" t="s">
        <v>101</v>
      </c>
      <c r="D23" s="215" t="s">
        <v>101</v>
      </c>
      <c r="E23" s="215" t="s">
        <v>101</v>
      </c>
      <c r="F23" s="215" t="s">
        <v>101</v>
      </c>
      <c r="G23" s="218">
        <f>G24</f>
        <v>0</v>
      </c>
      <c r="H23" s="218">
        <f>H24</f>
        <v>0</v>
      </c>
      <c r="I23" s="215" t="s">
        <v>101</v>
      </c>
      <c r="J23" s="215" t="s">
        <v>101</v>
      </c>
      <c r="K23" s="215" t="s">
        <v>101</v>
      </c>
      <c r="L23" s="218">
        <f>L24</f>
        <v>0</v>
      </c>
      <c r="M23" s="218">
        <f>M24</f>
        <v>0</v>
      </c>
      <c r="N23" s="215" t="s">
        <v>101</v>
      </c>
      <c r="O23" s="215" t="s">
        <v>101</v>
      </c>
      <c r="P23" s="215" t="s">
        <v>101</v>
      </c>
      <c r="Q23" s="283">
        <f>L23</f>
        <v>0</v>
      </c>
      <c r="R23" s="283">
        <f>M23</f>
        <v>0</v>
      </c>
      <c r="S23" s="215" t="s">
        <v>101</v>
      </c>
      <c r="T23" s="179"/>
      <c r="U23" s="179"/>
      <c r="V23" s="179"/>
      <c r="W23" s="179"/>
      <c r="X23" s="179"/>
      <c r="Y23" s="179"/>
      <c r="Z23" s="179"/>
      <c r="AA23" s="179"/>
      <c r="AB23" s="179"/>
      <c r="AC23" s="179"/>
      <c r="AD23" s="179"/>
    </row>
    <row r="24" spans="1:30" ht="19.5" customHeight="1" x14ac:dyDescent="0.25">
      <c r="A24" s="151" t="s">
        <v>116</v>
      </c>
      <c r="B24" s="152" t="s">
        <v>117</v>
      </c>
      <c r="C24" s="147" t="s">
        <v>101</v>
      </c>
      <c r="D24" s="215" t="s">
        <v>101</v>
      </c>
      <c r="E24" s="215" t="s">
        <v>101</v>
      </c>
      <c r="F24" s="215" t="s">
        <v>101</v>
      </c>
      <c r="G24" s="218">
        <f>G25+G29+G30</f>
        <v>0</v>
      </c>
      <c r="H24" s="218">
        <f>H25+H29+H30</f>
        <v>0</v>
      </c>
      <c r="I24" s="215" t="s">
        <v>101</v>
      </c>
      <c r="J24" s="215" t="s">
        <v>101</v>
      </c>
      <c r="K24" s="215" t="s">
        <v>101</v>
      </c>
      <c r="L24" s="218">
        <f>L25+L29+L30</f>
        <v>0</v>
      </c>
      <c r="M24" s="218">
        <f>M25+M29+M30</f>
        <v>0</v>
      </c>
      <c r="N24" s="215" t="s">
        <v>101</v>
      </c>
      <c r="O24" s="215" t="s">
        <v>101</v>
      </c>
      <c r="P24" s="215" t="s">
        <v>101</v>
      </c>
      <c r="Q24" s="283">
        <f>L24</f>
        <v>0</v>
      </c>
      <c r="R24" s="283">
        <f>M24</f>
        <v>0</v>
      </c>
      <c r="S24" s="215" t="s">
        <v>101</v>
      </c>
      <c r="T24" s="179"/>
      <c r="U24" s="179"/>
      <c r="V24" s="179"/>
      <c r="W24" s="179"/>
      <c r="X24" s="179"/>
      <c r="Y24" s="179"/>
      <c r="Z24" s="179"/>
      <c r="AA24" s="179"/>
      <c r="AB24" s="179"/>
      <c r="AC24" s="179"/>
      <c r="AD24" s="179"/>
    </row>
    <row r="25" spans="1:30" ht="31.5" x14ac:dyDescent="0.25">
      <c r="A25" s="151" t="s">
        <v>118</v>
      </c>
      <c r="B25" s="152" t="s">
        <v>119</v>
      </c>
      <c r="C25" s="147" t="s">
        <v>101</v>
      </c>
      <c r="D25" s="215" t="s">
        <v>101</v>
      </c>
      <c r="E25" s="215" t="s">
        <v>101</v>
      </c>
      <c r="F25" s="215" t="s">
        <v>101</v>
      </c>
      <c r="G25" s="218">
        <f>SUM(G26:G28)</f>
        <v>0</v>
      </c>
      <c r="H25" s="218">
        <f>SUM(H26:H28)</f>
        <v>0</v>
      </c>
      <c r="I25" s="215" t="s">
        <v>101</v>
      </c>
      <c r="J25" s="215" t="s">
        <v>101</v>
      </c>
      <c r="K25" s="215" t="s">
        <v>101</v>
      </c>
      <c r="L25" s="218">
        <f>SUM(L26:L28)</f>
        <v>0</v>
      </c>
      <c r="M25" s="218">
        <f>SUM(M26:M28)</f>
        <v>0</v>
      </c>
      <c r="N25" s="215" t="s">
        <v>101</v>
      </c>
      <c r="O25" s="215" t="s">
        <v>101</v>
      </c>
      <c r="P25" s="215" t="s">
        <v>101</v>
      </c>
      <c r="Q25" s="218">
        <f>SUM(Q26:Q28)</f>
        <v>0</v>
      </c>
      <c r="R25" s="218">
        <f>SUM(R26:R28)</f>
        <v>0</v>
      </c>
      <c r="S25" s="215" t="s">
        <v>101</v>
      </c>
      <c r="T25" s="179"/>
      <c r="U25" s="179"/>
      <c r="V25" s="179"/>
      <c r="W25" s="179"/>
      <c r="X25" s="179"/>
      <c r="Y25" s="179"/>
      <c r="Z25" s="179"/>
      <c r="AA25" s="179"/>
      <c r="AB25" s="179"/>
      <c r="AC25" s="179"/>
      <c r="AD25" s="179"/>
    </row>
    <row r="26" spans="1:30" ht="16.5" customHeight="1" x14ac:dyDescent="0.25">
      <c r="A26" s="151" t="s">
        <v>118</v>
      </c>
      <c r="B26" s="162" t="s">
        <v>120</v>
      </c>
      <c r="C26" s="147" t="s">
        <v>121</v>
      </c>
      <c r="D26" s="215" t="s">
        <v>101</v>
      </c>
      <c r="E26" s="215" t="s">
        <v>101</v>
      </c>
      <c r="F26" s="215" t="s">
        <v>101</v>
      </c>
      <c r="G26" s="218">
        <v>0</v>
      </c>
      <c r="H26" s="218">
        <v>0</v>
      </c>
      <c r="I26" s="215" t="s">
        <v>101</v>
      </c>
      <c r="J26" s="215" t="s">
        <v>101</v>
      </c>
      <c r="K26" s="215" t="s">
        <v>101</v>
      </c>
      <c r="L26" s="218">
        <v>0</v>
      </c>
      <c r="M26" s="218">
        <v>0</v>
      </c>
      <c r="N26" s="215" t="s">
        <v>101</v>
      </c>
      <c r="O26" s="215" t="s">
        <v>101</v>
      </c>
      <c r="P26" s="215" t="s">
        <v>101</v>
      </c>
      <c r="Q26" s="283">
        <f t="shared" ref="Q26:Q45" si="0">L26</f>
        <v>0</v>
      </c>
      <c r="R26" s="283">
        <f t="shared" ref="R26:R45" si="1">M26</f>
        <v>0</v>
      </c>
      <c r="S26" s="215" t="s">
        <v>101</v>
      </c>
      <c r="T26" s="179"/>
      <c r="U26" s="179"/>
      <c r="V26" s="179"/>
      <c r="W26" s="179"/>
      <c r="X26" s="179"/>
      <c r="Y26" s="179"/>
      <c r="Z26" s="179"/>
      <c r="AA26" s="179"/>
      <c r="AB26" s="179"/>
      <c r="AC26" s="179"/>
      <c r="AD26" s="179"/>
    </row>
    <row r="27" spans="1:30" ht="16.5" customHeight="1" x14ac:dyDescent="0.25">
      <c r="A27" s="151" t="s">
        <v>118</v>
      </c>
      <c r="B27" s="158" t="s">
        <v>122</v>
      </c>
      <c r="C27" s="147" t="s">
        <v>123</v>
      </c>
      <c r="D27" s="215" t="s">
        <v>101</v>
      </c>
      <c r="E27" s="215" t="s">
        <v>101</v>
      </c>
      <c r="F27" s="215" t="s">
        <v>101</v>
      </c>
      <c r="G27" s="218">
        <v>0</v>
      </c>
      <c r="H27" s="218">
        <v>0</v>
      </c>
      <c r="I27" s="215" t="s">
        <v>101</v>
      </c>
      <c r="J27" s="215" t="s">
        <v>101</v>
      </c>
      <c r="K27" s="215" t="s">
        <v>101</v>
      </c>
      <c r="L27" s="218">
        <v>0</v>
      </c>
      <c r="M27" s="218">
        <v>0</v>
      </c>
      <c r="N27" s="215" t="s">
        <v>101</v>
      </c>
      <c r="O27" s="215" t="s">
        <v>101</v>
      </c>
      <c r="P27" s="215" t="s">
        <v>101</v>
      </c>
      <c r="Q27" s="283">
        <f t="shared" si="0"/>
        <v>0</v>
      </c>
      <c r="R27" s="283">
        <f t="shared" si="1"/>
        <v>0</v>
      </c>
      <c r="S27" s="215" t="s">
        <v>101</v>
      </c>
      <c r="T27" s="179"/>
      <c r="U27" s="179"/>
      <c r="V27" s="179"/>
      <c r="W27" s="179"/>
      <c r="X27" s="179"/>
      <c r="Y27" s="179"/>
      <c r="Z27" s="179"/>
      <c r="AA27" s="179"/>
      <c r="AB27" s="179"/>
      <c r="AC27" s="179"/>
      <c r="AD27" s="179"/>
    </row>
    <row r="28" spans="1:30" ht="16.5" customHeight="1" x14ac:dyDescent="0.25">
      <c r="A28" s="151" t="s">
        <v>118</v>
      </c>
      <c r="B28" s="158" t="s">
        <v>124</v>
      </c>
      <c r="C28" s="147" t="s">
        <v>125</v>
      </c>
      <c r="D28" s="215" t="s">
        <v>101</v>
      </c>
      <c r="E28" s="215" t="s">
        <v>101</v>
      </c>
      <c r="F28" s="215" t="s">
        <v>101</v>
      </c>
      <c r="G28" s="218">
        <v>0</v>
      </c>
      <c r="H28" s="218">
        <v>0</v>
      </c>
      <c r="I28" s="215" t="s">
        <v>101</v>
      </c>
      <c r="J28" s="215" t="s">
        <v>101</v>
      </c>
      <c r="K28" s="215" t="s">
        <v>101</v>
      </c>
      <c r="L28" s="218">
        <v>0</v>
      </c>
      <c r="M28" s="218">
        <v>0</v>
      </c>
      <c r="N28" s="219" t="s">
        <v>101</v>
      </c>
      <c r="O28" s="219" t="s">
        <v>101</v>
      </c>
      <c r="P28" s="219" t="s">
        <v>101</v>
      </c>
      <c r="Q28" s="285">
        <f t="shared" si="0"/>
        <v>0</v>
      </c>
      <c r="R28" s="285">
        <f t="shared" si="1"/>
        <v>0</v>
      </c>
      <c r="S28" s="219" t="s">
        <v>101</v>
      </c>
      <c r="T28" s="179"/>
      <c r="U28" s="179"/>
      <c r="V28" s="179"/>
      <c r="W28" s="179"/>
      <c r="X28" s="179"/>
      <c r="Y28" s="179"/>
      <c r="Z28" s="179"/>
      <c r="AA28" s="179"/>
      <c r="AB28" s="179"/>
      <c r="AC28" s="179"/>
      <c r="AD28" s="179"/>
    </row>
    <row r="29" spans="1:30" ht="31.5" x14ac:dyDescent="0.25">
      <c r="A29" s="151" t="s">
        <v>126</v>
      </c>
      <c r="B29" s="152" t="s">
        <v>127</v>
      </c>
      <c r="C29" s="147" t="s">
        <v>101</v>
      </c>
      <c r="D29" s="215" t="s">
        <v>101</v>
      </c>
      <c r="E29" s="215" t="s">
        <v>101</v>
      </c>
      <c r="F29" s="215" t="s">
        <v>101</v>
      </c>
      <c r="G29" s="218">
        <v>0</v>
      </c>
      <c r="H29" s="218">
        <v>0</v>
      </c>
      <c r="I29" s="215" t="s">
        <v>101</v>
      </c>
      <c r="J29" s="215" t="s">
        <v>101</v>
      </c>
      <c r="K29" s="215" t="s">
        <v>101</v>
      </c>
      <c r="L29" s="218">
        <v>0</v>
      </c>
      <c r="M29" s="218">
        <v>0</v>
      </c>
      <c r="N29" s="215" t="s">
        <v>101</v>
      </c>
      <c r="O29" s="215" t="s">
        <v>101</v>
      </c>
      <c r="P29" s="215" t="s">
        <v>101</v>
      </c>
      <c r="Q29" s="283">
        <f t="shared" si="0"/>
        <v>0</v>
      </c>
      <c r="R29" s="283">
        <f t="shared" si="1"/>
        <v>0</v>
      </c>
      <c r="S29" s="215" t="s">
        <v>101</v>
      </c>
      <c r="T29" s="179"/>
      <c r="U29" s="179"/>
      <c r="V29" s="179"/>
      <c r="W29" s="179"/>
      <c r="X29" s="179"/>
      <c r="Y29" s="179"/>
      <c r="Z29" s="179"/>
      <c r="AA29" s="179"/>
      <c r="AB29" s="179"/>
      <c r="AC29" s="179"/>
      <c r="AD29" s="179"/>
    </row>
    <row r="30" spans="1:30" ht="21" customHeight="1" x14ac:dyDescent="0.25">
      <c r="A30" s="151" t="s">
        <v>128</v>
      </c>
      <c r="B30" s="152" t="s">
        <v>129</v>
      </c>
      <c r="C30" s="147" t="s">
        <v>101</v>
      </c>
      <c r="D30" s="215" t="s">
        <v>101</v>
      </c>
      <c r="E30" s="215" t="s">
        <v>101</v>
      </c>
      <c r="F30" s="215" t="s">
        <v>101</v>
      </c>
      <c r="G30" s="218">
        <v>0</v>
      </c>
      <c r="H30" s="218">
        <v>0</v>
      </c>
      <c r="I30" s="215" t="s">
        <v>101</v>
      </c>
      <c r="J30" s="215" t="s">
        <v>101</v>
      </c>
      <c r="K30" s="215" t="s">
        <v>101</v>
      </c>
      <c r="L30" s="218">
        <v>0</v>
      </c>
      <c r="M30" s="218">
        <v>0</v>
      </c>
      <c r="N30" s="215" t="s">
        <v>101</v>
      </c>
      <c r="O30" s="215" t="s">
        <v>101</v>
      </c>
      <c r="P30" s="215" t="s">
        <v>101</v>
      </c>
      <c r="Q30" s="283">
        <f t="shared" si="0"/>
        <v>0</v>
      </c>
      <c r="R30" s="283">
        <f t="shared" si="1"/>
        <v>0</v>
      </c>
      <c r="S30" s="215" t="s">
        <v>101</v>
      </c>
      <c r="T30" s="179"/>
      <c r="U30" s="179"/>
      <c r="V30" s="179"/>
      <c r="W30" s="179"/>
      <c r="X30" s="179"/>
      <c r="Y30" s="179"/>
      <c r="Z30" s="179"/>
      <c r="AA30" s="179"/>
      <c r="AB30" s="179"/>
      <c r="AC30" s="179"/>
      <c r="AD30" s="179"/>
    </row>
    <row r="31" spans="1:30" ht="17.25" customHeight="1" x14ac:dyDescent="0.25">
      <c r="A31" s="151" t="s">
        <v>130</v>
      </c>
      <c r="B31" s="152" t="s">
        <v>131</v>
      </c>
      <c r="C31" s="147" t="s">
        <v>101</v>
      </c>
      <c r="D31" s="215" t="s">
        <v>101</v>
      </c>
      <c r="E31" s="215" t="s">
        <v>101</v>
      </c>
      <c r="F31" s="215" t="s">
        <v>101</v>
      </c>
      <c r="G31" s="218">
        <f>SUM(G32:G33)</f>
        <v>0</v>
      </c>
      <c r="H31" s="218">
        <f>SUM(H32:H33)</f>
        <v>0</v>
      </c>
      <c r="I31" s="215" t="s">
        <v>101</v>
      </c>
      <c r="J31" s="215" t="s">
        <v>101</v>
      </c>
      <c r="K31" s="215" t="s">
        <v>101</v>
      </c>
      <c r="L31" s="218">
        <f>SUM(L32:L33)</f>
        <v>0</v>
      </c>
      <c r="M31" s="218">
        <f>SUM(M32:M33)</f>
        <v>0</v>
      </c>
      <c r="N31" s="215" t="s">
        <v>101</v>
      </c>
      <c r="O31" s="215" t="s">
        <v>101</v>
      </c>
      <c r="P31" s="215" t="s">
        <v>101</v>
      </c>
      <c r="Q31" s="283">
        <f t="shared" si="0"/>
        <v>0</v>
      </c>
      <c r="R31" s="283">
        <f t="shared" si="1"/>
        <v>0</v>
      </c>
      <c r="S31" s="215" t="s">
        <v>101</v>
      </c>
      <c r="T31" s="179"/>
      <c r="U31" s="179"/>
      <c r="V31" s="179"/>
      <c r="W31" s="179"/>
      <c r="X31" s="179"/>
      <c r="Y31" s="179"/>
      <c r="Z31" s="179"/>
      <c r="AA31" s="179"/>
      <c r="AB31" s="179"/>
      <c r="AC31" s="179"/>
      <c r="AD31" s="179"/>
    </row>
    <row r="32" spans="1:30" ht="32.25" customHeight="1" x14ac:dyDescent="0.25">
      <c r="A32" s="151" t="s">
        <v>132</v>
      </c>
      <c r="B32" s="152" t="s">
        <v>133</v>
      </c>
      <c r="C32" s="147" t="s">
        <v>101</v>
      </c>
      <c r="D32" s="215" t="s">
        <v>101</v>
      </c>
      <c r="E32" s="215" t="s">
        <v>101</v>
      </c>
      <c r="F32" s="215" t="s">
        <v>101</v>
      </c>
      <c r="G32" s="218">
        <v>0</v>
      </c>
      <c r="H32" s="218">
        <v>0</v>
      </c>
      <c r="I32" s="215" t="s">
        <v>101</v>
      </c>
      <c r="J32" s="215" t="s">
        <v>101</v>
      </c>
      <c r="K32" s="215" t="s">
        <v>101</v>
      </c>
      <c r="L32" s="218">
        <v>0</v>
      </c>
      <c r="M32" s="218">
        <v>0</v>
      </c>
      <c r="N32" s="215" t="s">
        <v>101</v>
      </c>
      <c r="O32" s="215" t="s">
        <v>101</v>
      </c>
      <c r="P32" s="215" t="s">
        <v>101</v>
      </c>
      <c r="Q32" s="283">
        <f t="shared" si="0"/>
        <v>0</v>
      </c>
      <c r="R32" s="283">
        <f t="shared" si="1"/>
        <v>0</v>
      </c>
      <c r="S32" s="215" t="s">
        <v>101</v>
      </c>
      <c r="T32" s="179"/>
      <c r="U32" s="179"/>
      <c r="V32" s="179"/>
      <c r="W32" s="179"/>
      <c r="X32" s="179"/>
      <c r="Y32" s="179"/>
      <c r="Z32" s="179"/>
      <c r="AA32" s="179"/>
      <c r="AB32" s="179"/>
      <c r="AC32" s="179"/>
      <c r="AD32" s="179"/>
    </row>
    <row r="33" spans="1:30" ht="18.75" customHeight="1" x14ac:dyDescent="0.25">
      <c r="A33" s="151" t="s">
        <v>134</v>
      </c>
      <c r="B33" s="152" t="s">
        <v>135</v>
      </c>
      <c r="C33" s="147" t="s">
        <v>101</v>
      </c>
      <c r="D33" s="215" t="s">
        <v>101</v>
      </c>
      <c r="E33" s="215" t="s">
        <v>101</v>
      </c>
      <c r="F33" s="215" t="s">
        <v>101</v>
      </c>
      <c r="G33" s="218">
        <v>0</v>
      </c>
      <c r="H33" s="218">
        <v>0</v>
      </c>
      <c r="I33" s="215" t="s">
        <v>101</v>
      </c>
      <c r="J33" s="215" t="s">
        <v>101</v>
      </c>
      <c r="K33" s="215" t="s">
        <v>101</v>
      </c>
      <c r="L33" s="218">
        <v>0</v>
      </c>
      <c r="M33" s="218">
        <v>0</v>
      </c>
      <c r="N33" s="215" t="s">
        <v>101</v>
      </c>
      <c r="O33" s="215" t="s">
        <v>101</v>
      </c>
      <c r="P33" s="215" t="s">
        <v>101</v>
      </c>
      <c r="Q33" s="283">
        <f t="shared" si="0"/>
        <v>0</v>
      </c>
      <c r="R33" s="283">
        <f t="shared" si="1"/>
        <v>0</v>
      </c>
      <c r="S33" s="215" t="s">
        <v>101</v>
      </c>
      <c r="T33" s="179"/>
      <c r="U33" s="179"/>
      <c r="V33" s="179"/>
      <c r="W33" s="179"/>
      <c r="X33" s="179"/>
      <c r="Y33" s="179"/>
      <c r="Z33" s="179"/>
      <c r="AA33" s="179"/>
      <c r="AB33" s="179"/>
      <c r="AC33" s="179"/>
      <c r="AD33" s="179"/>
    </row>
    <row r="34" spans="1:30" ht="17.25" customHeight="1" x14ac:dyDescent="0.25">
      <c r="A34" s="151" t="s">
        <v>136</v>
      </c>
      <c r="B34" s="152" t="s">
        <v>137</v>
      </c>
      <c r="C34" s="147" t="s">
        <v>101</v>
      </c>
      <c r="D34" s="215" t="s">
        <v>101</v>
      </c>
      <c r="E34" s="215" t="s">
        <v>101</v>
      </c>
      <c r="F34" s="215" t="s">
        <v>101</v>
      </c>
      <c r="G34" s="218">
        <f>G35+G39</f>
        <v>0</v>
      </c>
      <c r="H34" s="218">
        <f>H35+H39</f>
        <v>0</v>
      </c>
      <c r="I34" s="215" t="s">
        <v>101</v>
      </c>
      <c r="J34" s="215" t="s">
        <v>101</v>
      </c>
      <c r="K34" s="215" t="s">
        <v>101</v>
      </c>
      <c r="L34" s="218">
        <f>L35+L39</f>
        <v>0</v>
      </c>
      <c r="M34" s="218">
        <f>M35+M39</f>
        <v>0</v>
      </c>
      <c r="N34" s="215" t="s">
        <v>101</v>
      </c>
      <c r="O34" s="215" t="s">
        <v>101</v>
      </c>
      <c r="P34" s="215" t="s">
        <v>101</v>
      </c>
      <c r="Q34" s="283">
        <f t="shared" si="0"/>
        <v>0</v>
      </c>
      <c r="R34" s="283">
        <f t="shared" si="1"/>
        <v>0</v>
      </c>
      <c r="S34" s="215" t="s">
        <v>101</v>
      </c>
      <c r="T34" s="179"/>
      <c r="U34" s="179"/>
      <c r="V34" s="179"/>
      <c r="W34" s="179"/>
      <c r="X34" s="179"/>
      <c r="Y34" s="179"/>
      <c r="Z34" s="179"/>
      <c r="AA34" s="179"/>
      <c r="AB34" s="179"/>
      <c r="AC34" s="179"/>
      <c r="AD34" s="179"/>
    </row>
    <row r="35" spans="1:30" ht="20.25" customHeight="1" x14ac:dyDescent="0.25">
      <c r="A35" s="151" t="s">
        <v>138</v>
      </c>
      <c r="B35" s="152" t="s">
        <v>139</v>
      </c>
      <c r="C35" s="147" t="s">
        <v>101</v>
      </c>
      <c r="D35" s="215" t="s">
        <v>101</v>
      </c>
      <c r="E35" s="215" t="s">
        <v>101</v>
      </c>
      <c r="F35" s="215" t="s">
        <v>101</v>
      </c>
      <c r="G35" s="218">
        <f>SUM(G36:G38)</f>
        <v>0</v>
      </c>
      <c r="H35" s="218">
        <f>SUM(H36:H38)</f>
        <v>0</v>
      </c>
      <c r="I35" s="215" t="s">
        <v>101</v>
      </c>
      <c r="J35" s="215" t="s">
        <v>101</v>
      </c>
      <c r="K35" s="215" t="s">
        <v>101</v>
      </c>
      <c r="L35" s="218">
        <f>SUM(L36:L38)</f>
        <v>0</v>
      </c>
      <c r="M35" s="218">
        <f>SUM(M36:M38)</f>
        <v>0</v>
      </c>
      <c r="N35" s="215" t="s">
        <v>101</v>
      </c>
      <c r="O35" s="215" t="s">
        <v>101</v>
      </c>
      <c r="P35" s="215" t="s">
        <v>101</v>
      </c>
      <c r="Q35" s="283">
        <f t="shared" si="0"/>
        <v>0</v>
      </c>
      <c r="R35" s="283">
        <f t="shared" si="1"/>
        <v>0</v>
      </c>
      <c r="S35" s="215" t="s">
        <v>101</v>
      </c>
      <c r="T35" s="179"/>
      <c r="U35" s="179"/>
      <c r="V35" s="179"/>
      <c r="W35" s="179"/>
      <c r="X35" s="179"/>
      <c r="Y35" s="179"/>
      <c r="Z35" s="179"/>
      <c r="AA35" s="179"/>
      <c r="AB35" s="179"/>
      <c r="AC35" s="179"/>
      <c r="AD35" s="179"/>
    </row>
    <row r="36" spans="1:30" ht="33.75" customHeight="1" x14ac:dyDescent="0.25">
      <c r="A36" s="151" t="s">
        <v>138</v>
      </c>
      <c r="B36" s="152" t="s">
        <v>140</v>
      </c>
      <c r="C36" s="147" t="s">
        <v>101</v>
      </c>
      <c r="D36" s="215" t="s">
        <v>101</v>
      </c>
      <c r="E36" s="215" t="s">
        <v>101</v>
      </c>
      <c r="F36" s="215" t="s">
        <v>101</v>
      </c>
      <c r="G36" s="218">
        <v>0</v>
      </c>
      <c r="H36" s="218">
        <v>0</v>
      </c>
      <c r="I36" s="215" t="s">
        <v>101</v>
      </c>
      <c r="J36" s="215" t="s">
        <v>101</v>
      </c>
      <c r="K36" s="215" t="s">
        <v>101</v>
      </c>
      <c r="L36" s="218">
        <v>0</v>
      </c>
      <c r="M36" s="218">
        <v>0</v>
      </c>
      <c r="N36" s="215" t="s">
        <v>101</v>
      </c>
      <c r="O36" s="215" t="s">
        <v>101</v>
      </c>
      <c r="P36" s="215" t="s">
        <v>101</v>
      </c>
      <c r="Q36" s="283">
        <f t="shared" si="0"/>
        <v>0</v>
      </c>
      <c r="R36" s="283">
        <f t="shared" si="1"/>
        <v>0</v>
      </c>
      <c r="S36" s="215" t="s">
        <v>101</v>
      </c>
      <c r="T36" s="179"/>
      <c r="U36" s="179"/>
      <c r="V36" s="179"/>
      <c r="W36" s="179"/>
      <c r="X36" s="179"/>
      <c r="Y36" s="179"/>
      <c r="Z36" s="179"/>
      <c r="AA36" s="179"/>
      <c r="AB36" s="179"/>
      <c r="AC36" s="179"/>
      <c r="AD36" s="179"/>
    </row>
    <row r="37" spans="1:30" ht="36.75" customHeight="1" x14ac:dyDescent="0.25">
      <c r="A37" s="151" t="s">
        <v>138</v>
      </c>
      <c r="B37" s="152" t="s">
        <v>141</v>
      </c>
      <c r="C37" s="147" t="s">
        <v>101</v>
      </c>
      <c r="D37" s="215" t="s">
        <v>101</v>
      </c>
      <c r="E37" s="215" t="s">
        <v>101</v>
      </c>
      <c r="F37" s="215" t="s">
        <v>101</v>
      </c>
      <c r="G37" s="218">
        <v>0</v>
      </c>
      <c r="H37" s="218">
        <v>0</v>
      </c>
      <c r="I37" s="215" t="s">
        <v>101</v>
      </c>
      <c r="J37" s="215" t="s">
        <v>101</v>
      </c>
      <c r="K37" s="215" t="s">
        <v>101</v>
      </c>
      <c r="L37" s="218">
        <v>0</v>
      </c>
      <c r="M37" s="218">
        <v>0</v>
      </c>
      <c r="N37" s="215" t="s">
        <v>101</v>
      </c>
      <c r="O37" s="215" t="s">
        <v>101</v>
      </c>
      <c r="P37" s="215" t="s">
        <v>101</v>
      </c>
      <c r="Q37" s="283">
        <f t="shared" si="0"/>
        <v>0</v>
      </c>
      <c r="R37" s="283">
        <f t="shared" si="1"/>
        <v>0</v>
      </c>
      <c r="S37" s="215" t="s">
        <v>101</v>
      </c>
      <c r="T37" s="179"/>
      <c r="U37" s="179"/>
      <c r="V37" s="179"/>
      <c r="W37" s="179"/>
      <c r="X37" s="179"/>
      <c r="Y37" s="179"/>
      <c r="Z37" s="179"/>
      <c r="AA37" s="179"/>
      <c r="AB37" s="179"/>
      <c r="AC37" s="179"/>
      <c r="AD37" s="179"/>
    </row>
    <row r="38" spans="1:30" ht="35.25" customHeight="1" x14ac:dyDescent="0.25">
      <c r="A38" s="151" t="s">
        <v>138</v>
      </c>
      <c r="B38" s="152" t="s">
        <v>142</v>
      </c>
      <c r="C38" s="147" t="s">
        <v>101</v>
      </c>
      <c r="D38" s="215" t="s">
        <v>101</v>
      </c>
      <c r="E38" s="215" t="s">
        <v>101</v>
      </c>
      <c r="F38" s="215" t="s">
        <v>101</v>
      </c>
      <c r="G38" s="218">
        <v>0</v>
      </c>
      <c r="H38" s="218">
        <v>0</v>
      </c>
      <c r="I38" s="215" t="s">
        <v>101</v>
      </c>
      <c r="J38" s="215" t="s">
        <v>101</v>
      </c>
      <c r="K38" s="215" t="s">
        <v>101</v>
      </c>
      <c r="L38" s="218">
        <v>0</v>
      </c>
      <c r="M38" s="218">
        <v>0</v>
      </c>
      <c r="N38" s="215" t="s">
        <v>101</v>
      </c>
      <c r="O38" s="215" t="s">
        <v>101</v>
      </c>
      <c r="P38" s="215" t="s">
        <v>101</v>
      </c>
      <c r="Q38" s="283">
        <f t="shared" si="0"/>
        <v>0</v>
      </c>
      <c r="R38" s="283">
        <f t="shared" si="1"/>
        <v>0</v>
      </c>
      <c r="S38" s="215" t="s">
        <v>101</v>
      </c>
      <c r="T38" s="179"/>
      <c r="U38" s="179"/>
      <c r="V38" s="179"/>
      <c r="W38" s="179"/>
      <c r="X38" s="179"/>
      <c r="Y38" s="179"/>
      <c r="Z38" s="179"/>
      <c r="AA38" s="179"/>
      <c r="AB38" s="179"/>
      <c r="AC38" s="179"/>
      <c r="AD38" s="179"/>
    </row>
    <row r="39" spans="1:30" ht="20.25" customHeight="1" x14ac:dyDescent="0.25">
      <c r="A39" s="151" t="s">
        <v>143</v>
      </c>
      <c r="B39" s="152" t="s">
        <v>139</v>
      </c>
      <c r="C39" s="147" t="s">
        <v>101</v>
      </c>
      <c r="D39" s="215" t="s">
        <v>101</v>
      </c>
      <c r="E39" s="215" t="s">
        <v>101</v>
      </c>
      <c r="F39" s="215" t="s">
        <v>101</v>
      </c>
      <c r="G39" s="218">
        <f>SUM(G40:G42)</f>
        <v>0</v>
      </c>
      <c r="H39" s="218">
        <f>SUM(H40:H42)</f>
        <v>0</v>
      </c>
      <c r="I39" s="215" t="s">
        <v>101</v>
      </c>
      <c r="J39" s="215" t="s">
        <v>101</v>
      </c>
      <c r="K39" s="215" t="s">
        <v>101</v>
      </c>
      <c r="L39" s="218">
        <f>SUM(L40:L42)</f>
        <v>0</v>
      </c>
      <c r="M39" s="218">
        <f>SUM(M40:M42)</f>
        <v>0</v>
      </c>
      <c r="N39" s="215" t="s">
        <v>101</v>
      </c>
      <c r="O39" s="215" t="s">
        <v>101</v>
      </c>
      <c r="P39" s="215" t="s">
        <v>101</v>
      </c>
      <c r="Q39" s="283">
        <f t="shared" si="0"/>
        <v>0</v>
      </c>
      <c r="R39" s="283">
        <f t="shared" si="1"/>
        <v>0</v>
      </c>
      <c r="S39" s="215" t="s">
        <v>101</v>
      </c>
      <c r="T39" s="179"/>
      <c r="U39" s="179"/>
      <c r="V39" s="179"/>
      <c r="W39" s="179"/>
      <c r="X39" s="179"/>
      <c r="Y39" s="179"/>
      <c r="Z39" s="179"/>
      <c r="AA39" s="179"/>
      <c r="AB39" s="179"/>
      <c r="AC39" s="179"/>
      <c r="AD39" s="179"/>
    </row>
    <row r="40" spans="1:30" ht="33" customHeight="1" x14ac:dyDescent="0.25">
      <c r="A40" s="151" t="s">
        <v>143</v>
      </c>
      <c r="B40" s="152" t="s">
        <v>140</v>
      </c>
      <c r="C40" s="147" t="s">
        <v>101</v>
      </c>
      <c r="D40" s="215" t="s">
        <v>101</v>
      </c>
      <c r="E40" s="215" t="s">
        <v>101</v>
      </c>
      <c r="F40" s="215" t="s">
        <v>101</v>
      </c>
      <c r="G40" s="218">
        <v>0</v>
      </c>
      <c r="H40" s="218">
        <v>0</v>
      </c>
      <c r="I40" s="215" t="s">
        <v>101</v>
      </c>
      <c r="J40" s="215" t="s">
        <v>101</v>
      </c>
      <c r="K40" s="215" t="s">
        <v>101</v>
      </c>
      <c r="L40" s="218">
        <v>0</v>
      </c>
      <c r="M40" s="218">
        <v>0</v>
      </c>
      <c r="N40" s="215" t="s">
        <v>101</v>
      </c>
      <c r="O40" s="215" t="s">
        <v>101</v>
      </c>
      <c r="P40" s="215" t="s">
        <v>101</v>
      </c>
      <c r="Q40" s="283">
        <f t="shared" si="0"/>
        <v>0</v>
      </c>
      <c r="R40" s="283">
        <f t="shared" si="1"/>
        <v>0</v>
      </c>
      <c r="S40" s="215" t="s">
        <v>101</v>
      </c>
      <c r="T40" s="179"/>
      <c r="U40" s="179"/>
      <c r="V40" s="179"/>
      <c r="W40" s="179"/>
      <c r="X40" s="179"/>
      <c r="Y40" s="179"/>
      <c r="Z40" s="179"/>
      <c r="AA40" s="179"/>
      <c r="AB40" s="179"/>
      <c r="AC40" s="179"/>
      <c r="AD40" s="179"/>
    </row>
    <row r="41" spans="1:30" ht="33" customHeight="1" x14ac:dyDescent="0.25">
      <c r="A41" s="151" t="s">
        <v>143</v>
      </c>
      <c r="B41" s="152" t="s">
        <v>141</v>
      </c>
      <c r="C41" s="147" t="s">
        <v>101</v>
      </c>
      <c r="D41" s="215" t="s">
        <v>101</v>
      </c>
      <c r="E41" s="215" t="s">
        <v>101</v>
      </c>
      <c r="F41" s="215" t="s">
        <v>101</v>
      </c>
      <c r="G41" s="218">
        <v>0</v>
      </c>
      <c r="H41" s="218">
        <v>0</v>
      </c>
      <c r="I41" s="215" t="s">
        <v>101</v>
      </c>
      <c r="J41" s="215" t="s">
        <v>101</v>
      </c>
      <c r="K41" s="215" t="s">
        <v>101</v>
      </c>
      <c r="L41" s="218">
        <v>0</v>
      </c>
      <c r="M41" s="218">
        <v>0</v>
      </c>
      <c r="N41" s="215" t="s">
        <v>101</v>
      </c>
      <c r="O41" s="215" t="s">
        <v>101</v>
      </c>
      <c r="P41" s="215" t="s">
        <v>101</v>
      </c>
      <c r="Q41" s="283">
        <f t="shared" si="0"/>
        <v>0</v>
      </c>
      <c r="R41" s="283">
        <f t="shared" si="1"/>
        <v>0</v>
      </c>
      <c r="S41" s="215" t="s">
        <v>101</v>
      </c>
      <c r="T41" s="179"/>
      <c r="U41" s="179"/>
      <c r="V41" s="179"/>
      <c r="W41" s="179"/>
      <c r="X41" s="179"/>
      <c r="Y41" s="179"/>
      <c r="Z41" s="179"/>
      <c r="AA41" s="179"/>
      <c r="AB41" s="179"/>
      <c r="AC41" s="179"/>
      <c r="AD41" s="179"/>
    </row>
    <row r="42" spans="1:30" ht="34.5" customHeight="1" x14ac:dyDescent="0.25">
      <c r="A42" s="151" t="s">
        <v>143</v>
      </c>
      <c r="B42" s="152" t="s">
        <v>144</v>
      </c>
      <c r="C42" s="147" t="s">
        <v>101</v>
      </c>
      <c r="D42" s="215" t="s">
        <v>101</v>
      </c>
      <c r="E42" s="215" t="s">
        <v>101</v>
      </c>
      <c r="F42" s="215" t="s">
        <v>101</v>
      </c>
      <c r="G42" s="218">
        <v>0</v>
      </c>
      <c r="H42" s="218">
        <v>0</v>
      </c>
      <c r="I42" s="215" t="s">
        <v>101</v>
      </c>
      <c r="J42" s="215" t="s">
        <v>101</v>
      </c>
      <c r="K42" s="215" t="s">
        <v>101</v>
      </c>
      <c r="L42" s="218">
        <v>0</v>
      </c>
      <c r="M42" s="218">
        <v>0</v>
      </c>
      <c r="N42" s="215" t="s">
        <v>101</v>
      </c>
      <c r="O42" s="215" t="s">
        <v>101</v>
      </c>
      <c r="P42" s="215" t="s">
        <v>101</v>
      </c>
      <c r="Q42" s="283">
        <f t="shared" si="0"/>
        <v>0</v>
      </c>
      <c r="R42" s="283">
        <f t="shared" si="1"/>
        <v>0</v>
      </c>
      <c r="S42" s="215" t="s">
        <v>101</v>
      </c>
      <c r="T42" s="179"/>
      <c r="U42" s="179"/>
      <c r="V42" s="179"/>
      <c r="W42" s="179"/>
      <c r="X42" s="179"/>
      <c r="Y42" s="179"/>
      <c r="Z42" s="179"/>
      <c r="AA42" s="179"/>
      <c r="AB42" s="179"/>
      <c r="AC42" s="179"/>
      <c r="AD42" s="179"/>
    </row>
    <row r="43" spans="1:30" ht="33" customHeight="1" x14ac:dyDescent="0.25">
      <c r="A43" s="151" t="s">
        <v>145</v>
      </c>
      <c r="B43" s="152" t="s">
        <v>146</v>
      </c>
      <c r="C43" s="147" t="s">
        <v>101</v>
      </c>
      <c r="D43" s="215" t="s">
        <v>101</v>
      </c>
      <c r="E43" s="215" t="s">
        <v>101</v>
      </c>
      <c r="F43" s="215" t="s">
        <v>101</v>
      </c>
      <c r="G43" s="218">
        <f>SUM(G44:G45)</f>
        <v>0</v>
      </c>
      <c r="H43" s="218">
        <f>SUM(H44:H45)</f>
        <v>0</v>
      </c>
      <c r="I43" s="215" t="s">
        <v>101</v>
      </c>
      <c r="J43" s="215" t="s">
        <v>101</v>
      </c>
      <c r="K43" s="215" t="s">
        <v>101</v>
      </c>
      <c r="L43" s="218">
        <f>SUM(L44:L45)</f>
        <v>0</v>
      </c>
      <c r="M43" s="218">
        <f>SUM(M44:M45)</f>
        <v>0</v>
      </c>
      <c r="N43" s="215" t="s">
        <v>101</v>
      </c>
      <c r="O43" s="215" t="s">
        <v>101</v>
      </c>
      <c r="P43" s="215" t="s">
        <v>101</v>
      </c>
      <c r="Q43" s="283">
        <f t="shared" si="0"/>
        <v>0</v>
      </c>
      <c r="R43" s="283">
        <f t="shared" si="1"/>
        <v>0</v>
      </c>
      <c r="S43" s="215" t="s">
        <v>101</v>
      </c>
      <c r="T43" s="179"/>
      <c r="U43" s="179"/>
      <c r="V43" s="179"/>
      <c r="W43" s="179"/>
      <c r="X43" s="179"/>
      <c r="Y43" s="179"/>
      <c r="Z43" s="179"/>
      <c r="AA43" s="179"/>
      <c r="AB43" s="179"/>
      <c r="AC43" s="179"/>
      <c r="AD43" s="179"/>
    </row>
    <row r="44" spans="1:30" ht="33.75" customHeight="1" x14ac:dyDescent="0.25">
      <c r="A44" s="151" t="s">
        <v>147</v>
      </c>
      <c r="B44" s="152" t="s">
        <v>148</v>
      </c>
      <c r="C44" s="147" t="s">
        <v>101</v>
      </c>
      <c r="D44" s="215" t="s">
        <v>101</v>
      </c>
      <c r="E44" s="215" t="s">
        <v>101</v>
      </c>
      <c r="F44" s="215" t="s">
        <v>101</v>
      </c>
      <c r="G44" s="218">
        <v>0</v>
      </c>
      <c r="H44" s="218">
        <v>0</v>
      </c>
      <c r="I44" s="215" t="s">
        <v>101</v>
      </c>
      <c r="J44" s="215" t="s">
        <v>101</v>
      </c>
      <c r="K44" s="215" t="s">
        <v>101</v>
      </c>
      <c r="L44" s="218">
        <v>0</v>
      </c>
      <c r="M44" s="218">
        <v>0</v>
      </c>
      <c r="N44" s="215" t="s">
        <v>101</v>
      </c>
      <c r="O44" s="215" t="s">
        <v>101</v>
      </c>
      <c r="P44" s="215" t="s">
        <v>101</v>
      </c>
      <c r="Q44" s="283">
        <f t="shared" si="0"/>
        <v>0</v>
      </c>
      <c r="R44" s="283">
        <f t="shared" si="1"/>
        <v>0</v>
      </c>
      <c r="S44" s="215" t="s">
        <v>101</v>
      </c>
      <c r="T44" s="179"/>
      <c r="U44" s="179"/>
      <c r="V44" s="179"/>
      <c r="W44" s="179"/>
      <c r="X44" s="179"/>
      <c r="Y44" s="179"/>
      <c r="Z44" s="179"/>
      <c r="AA44" s="179"/>
      <c r="AB44" s="179"/>
      <c r="AC44" s="179"/>
      <c r="AD44" s="179"/>
    </row>
    <row r="45" spans="1:30" ht="32.25" customHeight="1" x14ac:dyDescent="0.25">
      <c r="A45" s="151" t="s">
        <v>149</v>
      </c>
      <c r="B45" s="152" t="s">
        <v>150</v>
      </c>
      <c r="C45" s="147" t="s">
        <v>101</v>
      </c>
      <c r="D45" s="215" t="s">
        <v>101</v>
      </c>
      <c r="E45" s="215" t="s">
        <v>101</v>
      </c>
      <c r="F45" s="215" t="s">
        <v>101</v>
      </c>
      <c r="G45" s="218">
        <v>0</v>
      </c>
      <c r="H45" s="218">
        <v>0</v>
      </c>
      <c r="I45" s="215" t="s">
        <v>101</v>
      </c>
      <c r="J45" s="215" t="s">
        <v>101</v>
      </c>
      <c r="K45" s="215" t="s">
        <v>101</v>
      </c>
      <c r="L45" s="218">
        <v>0</v>
      </c>
      <c r="M45" s="218">
        <v>0</v>
      </c>
      <c r="N45" s="215" t="s">
        <v>101</v>
      </c>
      <c r="O45" s="215" t="s">
        <v>101</v>
      </c>
      <c r="P45" s="215" t="s">
        <v>101</v>
      </c>
      <c r="Q45" s="283">
        <f t="shared" si="0"/>
        <v>0</v>
      </c>
      <c r="R45" s="283">
        <f t="shared" si="1"/>
        <v>0</v>
      </c>
      <c r="S45" s="215" t="s">
        <v>101</v>
      </c>
      <c r="T45" s="179"/>
      <c r="U45" s="179"/>
      <c r="V45" s="179"/>
      <c r="W45" s="179"/>
      <c r="X45" s="179"/>
      <c r="Y45" s="179"/>
      <c r="Z45" s="179"/>
      <c r="AA45" s="179"/>
      <c r="AB45" s="179"/>
      <c r="AC45" s="179"/>
      <c r="AD45" s="179"/>
    </row>
    <row r="46" spans="1:30" ht="20.25" customHeight="1" x14ac:dyDescent="0.25">
      <c r="A46" s="151" t="s">
        <v>151</v>
      </c>
      <c r="B46" s="152" t="s">
        <v>152</v>
      </c>
      <c r="C46" s="147" t="s">
        <v>101</v>
      </c>
      <c r="D46" s="215" t="s">
        <v>101</v>
      </c>
      <c r="E46" s="215" t="s">
        <v>101</v>
      </c>
      <c r="F46" s="215" t="s">
        <v>101</v>
      </c>
      <c r="G46" s="218">
        <f>G47+G66+G74</f>
        <v>3.5170000000000003</v>
      </c>
      <c r="H46" s="218">
        <f>H47+H66+H74</f>
        <v>0</v>
      </c>
      <c r="I46" s="215" t="s">
        <v>101</v>
      </c>
      <c r="J46" s="215" t="s">
        <v>101</v>
      </c>
      <c r="K46" s="215" t="s">
        <v>101</v>
      </c>
      <c r="L46" s="218">
        <f>L47+L66+L74</f>
        <v>0</v>
      </c>
      <c r="M46" s="218">
        <f>M47+M66+M74</f>
        <v>0</v>
      </c>
      <c r="N46" s="215" t="s">
        <v>101</v>
      </c>
      <c r="O46" s="215" t="s">
        <v>101</v>
      </c>
      <c r="P46" s="215" t="s">
        <v>101</v>
      </c>
      <c r="Q46" s="283">
        <f>Q47+Q66+Q74+Q84</f>
        <v>6.4249999999999989</v>
      </c>
      <c r="R46" s="283">
        <f>R47+R66+R74+R84</f>
        <v>0</v>
      </c>
      <c r="S46" s="215" t="s">
        <v>101</v>
      </c>
      <c r="T46" s="179"/>
      <c r="U46" s="179"/>
      <c r="V46" s="179"/>
      <c r="W46" s="179"/>
      <c r="X46" s="179"/>
      <c r="Y46" s="179"/>
      <c r="Z46" s="179"/>
      <c r="AA46" s="179"/>
      <c r="AB46" s="179"/>
      <c r="AC46" s="179"/>
      <c r="AD46" s="179"/>
    </row>
    <row r="47" spans="1:30" ht="33.75" customHeight="1" x14ac:dyDescent="0.25">
      <c r="A47" s="151" t="s">
        <v>153</v>
      </c>
      <c r="B47" s="152" t="s">
        <v>154</v>
      </c>
      <c r="C47" s="147" t="s">
        <v>101</v>
      </c>
      <c r="D47" s="215" t="s">
        <v>101</v>
      </c>
      <c r="E47" s="215" t="s">
        <v>101</v>
      </c>
      <c r="F47" s="215" t="s">
        <v>101</v>
      </c>
      <c r="G47" s="218">
        <f>G48+G65</f>
        <v>0</v>
      </c>
      <c r="H47" s="218">
        <f>H48+H65</f>
        <v>0</v>
      </c>
      <c r="I47" s="215" t="s">
        <v>101</v>
      </c>
      <c r="J47" s="215" t="s">
        <v>101</v>
      </c>
      <c r="K47" s="215" t="s">
        <v>101</v>
      </c>
      <c r="L47" s="218">
        <f>L48+L65</f>
        <v>0</v>
      </c>
      <c r="M47" s="218">
        <f>M48+M65</f>
        <v>0</v>
      </c>
      <c r="N47" s="215" t="s">
        <v>101</v>
      </c>
      <c r="O47" s="215" t="s">
        <v>101</v>
      </c>
      <c r="P47" s="215" t="s">
        <v>101</v>
      </c>
      <c r="Q47" s="283">
        <f>Q48</f>
        <v>0</v>
      </c>
      <c r="R47" s="283">
        <f>R48</f>
        <v>0</v>
      </c>
      <c r="S47" s="215" t="s">
        <v>101</v>
      </c>
      <c r="T47" s="179"/>
      <c r="U47" s="179"/>
      <c r="V47" s="179"/>
      <c r="W47" s="179"/>
      <c r="X47" s="179"/>
      <c r="Y47" s="179"/>
      <c r="Z47" s="179"/>
      <c r="AA47" s="179"/>
      <c r="AB47" s="179"/>
      <c r="AC47" s="179"/>
      <c r="AD47" s="179"/>
    </row>
    <row r="48" spans="1:30" ht="19.5" customHeight="1" x14ac:dyDescent="0.25">
      <c r="A48" s="151" t="s">
        <v>155</v>
      </c>
      <c r="B48" s="152" t="s">
        <v>156</v>
      </c>
      <c r="C48" s="147" t="s">
        <v>101</v>
      </c>
      <c r="D48" s="215" t="s">
        <v>101</v>
      </c>
      <c r="E48" s="215" t="s">
        <v>101</v>
      </c>
      <c r="F48" s="215" t="s">
        <v>101</v>
      </c>
      <c r="G48" s="218">
        <f>SUM(G49:G64)</f>
        <v>0</v>
      </c>
      <c r="H48" s="218">
        <f>SUM(H49:H64)</f>
        <v>0</v>
      </c>
      <c r="I48" s="215" t="s">
        <v>101</v>
      </c>
      <c r="J48" s="215" t="s">
        <v>101</v>
      </c>
      <c r="K48" s="215" t="s">
        <v>101</v>
      </c>
      <c r="L48" s="218">
        <f>SUM(L49:L64)</f>
        <v>0</v>
      </c>
      <c r="M48" s="218">
        <f>SUM(M49:M64)</f>
        <v>0</v>
      </c>
      <c r="N48" s="215" t="s">
        <v>101</v>
      </c>
      <c r="O48" s="215" t="s">
        <v>101</v>
      </c>
      <c r="P48" s="215" t="s">
        <v>101</v>
      </c>
      <c r="Q48" s="283">
        <f>SUM(Q49:Q64)</f>
        <v>0</v>
      </c>
      <c r="R48" s="283">
        <f>SUM(R49:R64)</f>
        <v>0</v>
      </c>
      <c r="S48" s="215" t="s">
        <v>101</v>
      </c>
      <c r="T48" s="179"/>
      <c r="U48" s="179"/>
      <c r="V48" s="179"/>
      <c r="W48" s="179"/>
      <c r="X48" s="179"/>
      <c r="Y48" s="179"/>
      <c r="Z48" s="179"/>
      <c r="AA48" s="179"/>
      <c r="AB48" s="179"/>
      <c r="AC48" s="179"/>
      <c r="AD48" s="179"/>
    </row>
    <row r="49" spans="1:30" ht="18" customHeight="1" x14ac:dyDescent="0.25">
      <c r="A49" s="151" t="s">
        <v>155</v>
      </c>
      <c r="B49" s="160" t="s">
        <v>157</v>
      </c>
      <c r="C49" s="147" t="s">
        <v>158</v>
      </c>
      <c r="D49" s="297" t="s">
        <v>618</v>
      </c>
      <c r="E49" s="215" t="s">
        <v>101</v>
      </c>
      <c r="F49" s="215" t="s">
        <v>101</v>
      </c>
      <c r="G49" s="218">
        <v>0</v>
      </c>
      <c r="H49" s="218">
        <v>0</v>
      </c>
      <c r="I49" s="215" t="s">
        <v>101</v>
      </c>
      <c r="J49" s="215" t="s">
        <v>101</v>
      </c>
      <c r="K49" s="215" t="s">
        <v>101</v>
      </c>
      <c r="L49" s="218">
        <v>0</v>
      </c>
      <c r="M49" s="218">
        <v>0</v>
      </c>
      <c r="N49" s="219">
        <v>0</v>
      </c>
      <c r="O49" s="219" t="s">
        <v>101</v>
      </c>
      <c r="P49" s="219" t="s">
        <v>101</v>
      </c>
      <c r="Q49" s="285">
        <f t="shared" ref="Q49:Q65" si="2">L49</f>
        <v>0</v>
      </c>
      <c r="R49" s="285">
        <f t="shared" ref="R49:R65" si="3">M49</f>
        <v>0</v>
      </c>
      <c r="S49" s="219">
        <v>1</v>
      </c>
      <c r="T49" s="179"/>
      <c r="U49" s="179"/>
      <c r="V49" s="179"/>
      <c r="W49" s="179"/>
      <c r="X49" s="179"/>
      <c r="Y49" s="179"/>
      <c r="Z49" s="179"/>
      <c r="AA49" s="179"/>
      <c r="AB49" s="179"/>
      <c r="AC49" s="179"/>
      <c r="AD49" s="179"/>
    </row>
    <row r="50" spans="1:30" ht="18" customHeight="1" x14ac:dyDescent="0.25">
      <c r="A50" s="151" t="s">
        <v>155</v>
      </c>
      <c r="B50" s="158" t="s">
        <v>159</v>
      </c>
      <c r="C50" s="147" t="s">
        <v>160</v>
      </c>
      <c r="D50" s="297" t="s">
        <v>619</v>
      </c>
      <c r="E50" s="215" t="s">
        <v>101</v>
      </c>
      <c r="F50" s="215" t="s">
        <v>101</v>
      </c>
      <c r="G50" s="218">
        <v>0</v>
      </c>
      <c r="H50" s="218">
        <v>0</v>
      </c>
      <c r="I50" s="215" t="s">
        <v>101</v>
      </c>
      <c r="J50" s="215" t="s">
        <v>101</v>
      </c>
      <c r="K50" s="215" t="s">
        <v>101</v>
      </c>
      <c r="L50" s="218">
        <v>0</v>
      </c>
      <c r="M50" s="218">
        <v>0</v>
      </c>
      <c r="N50" s="219">
        <v>0</v>
      </c>
      <c r="O50" s="219" t="s">
        <v>101</v>
      </c>
      <c r="P50" s="219" t="s">
        <v>101</v>
      </c>
      <c r="Q50" s="285">
        <f t="shared" si="2"/>
        <v>0</v>
      </c>
      <c r="R50" s="285">
        <f t="shared" si="3"/>
        <v>0</v>
      </c>
      <c r="S50" s="219">
        <v>120</v>
      </c>
      <c r="T50" s="179"/>
      <c r="U50" s="179"/>
      <c r="V50" s="179"/>
      <c r="W50" s="179"/>
      <c r="X50" s="179"/>
      <c r="Y50" s="179"/>
      <c r="Z50" s="179"/>
      <c r="AA50" s="179"/>
      <c r="AB50" s="179"/>
      <c r="AC50" s="179"/>
      <c r="AD50" s="179"/>
    </row>
    <row r="51" spans="1:30" ht="18" customHeight="1" x14ac:dyDescent="0.25">
      <c r="A51" s="151" t="s">
        <v>155</v>
      </c>
      <c r="B51" s="160" t="s">
        <v>161</v>
      </c>
      <c r="C51" s="147" t="s">
        <v>162</v>
      </c>
      <c r="D51" s="297" t="s">
        <v>620</v>
      </c>
      <c r="E51" s="215" t="s">
        <v>101</v>
      </c>
      <c r="F51" s="215" t="s">
        <v>101</v>
      </c>
      <c r="G51" s="218">
        <v>0</v>
      </c>
      <c r="H51" s="218">
        <v>0</v>
      </c>
      <c r="I51" s="215" t="s">
        <v>101</v>
      </c>
      <c r="J51" s="215" t="s">
        <v>101</v>
      </c>
      <c r="K51" s="215" t="s">
        <v>101</v>
      </c>
      <c r="L51" s="218">
        <v>0</v>
      </c>
      <c r="M51" s="218">
        <v>0</v>
      </c>
      <c r="N51" s="219">
        <v>0</v>
      </c>
      <c r="O51" s="219" t="s">
        <v>101</v>
      </c>
      <c r="P51" s="219" t="s">
        <v>101</v>
      </c>
      <c r="Q51" s="285">
        <f t="shared" si="2"/>
        <v>0</v>
      </c>
      <c r="R51" s="285">
        <f t="shared" si="3"/>
        <v>0</v>
      </c>
      <c r="S51" s="219">
        <v>2</v>
      </c>
      <c r="T51" s="179"/>
      <c r="U51" s="179"/>
      <c r="V51" s="179"/>
      <c r="W51" s="179"/>
      <c r="X51" s="179"/>
      <c r="Y51" s="179"/>
      <c r="Z51" s="179"/>
      <c r="AA51" s="179"/>
      <c r="AB51" s="179"/>
      <c r="AC51" s="179"/>
      <c r="AD51" s="179"/>
    </row>
    <row r="52" spans="1:30" ht="17.25" customHeight="1" x14ac:dyDescent="0.25">
      <c r="A52" s="151" t="s">
        <v>155</v>
      </c>
      <c r="B52" s="162" t="s">
        <v>163</v>
      </c>
      <c r="C52" s="147" t="s">
        <v>164</v>
      </c>
      <c r="D52" s="298" t="s">
        <v>621</v>
      </c>
      <c r="E52" s="215" t="s">
        <v>101</v>
      </c>
      <c r="F52" s="215" t="s">
        <v>101</v>
      </c>
      <c r="G52" s="218">
        <v>0</v>
      </c>
      <c r="H52" s="218">
        <v>0</v>
      </c>
      <c r="I52" s="215" t="s">
        <v>101</v>
      </c>
      <c r="J52" s="215" t="s">
        <v>101</v>
      </c>
      <c r="K52" s="215" t="s">
        <v>101</v>
      </c>
      <c r="L52" s="218">
        <v>0</v>
      </c>
      <c r="M52" s="218">
        <v>0</v>
      </c>
      <c r="N52" s="215" t="s">
        <v>101</v>
      </c>
      <c r="O52" s="215" t="s">
        <v>101</v>
      </c>
      <c r="P52" s="215" t="s">
        <v>101</v>
      </c>
      <c r="Q52" s="283">
        <f t="shared" si="2"/>
        <v>0</v>
      </c>
      <c r="R52" s="283">
        <f t="shared" si="3"/>
        <v>0</v>
      </c>
      <c r="S52" s="215" t="s">
        <v>101</v>
      </c>
      <c r="T52" s="179"/>
      <c r="U52" s="179"/>
      <c r="V52" s="179"/>
      <c r="W52" s="179"/>
      <c r="X52" s="179"/>
      <c r="Y52" s="179"/>
      <c r="Z52" s="179"/>
      <c r="AA52" s="179"/>
      <c r="AB52" s="179"/>
      <c r="AC52" s="179"/>
      <c r="AD52" s="179"/>
    </row>
    <row r="53" spans="1:30" ht="18" customHeight="1" x14ac:dyDescent="0.25">
      <c r="A53" s="151" t="s">
        <v>155</v>
      </c>
      <c r="B53" s="163" t="s">
        <v>165</v>
      </c>
      <c r="C53" s="147" t="s">
        <v>166</v>
      </c>
      <c r="D53" s="299" t="s">
        <v>622</v>
      </c>
      <c r="E53" s="215" t="s">
        <v>101</v>
      </c>
      <c r="F53" s="215" t="s">
        <v>101</v>
      </c>
      <c r="G53" s="218">
        <v>0</v>
      </c>
      <c r="H53" s="218">
        <v>0</v>
      </c>
      <c r="I53" s="215" t="s">
        <v>101</v>
      </c>
      <c r="J53" s="215" t="s">
        <v>101</v>
      </c>
      <c r="K53" s="215" t="s">
        <v>101</v>
      </c>
      <c r="L53" s="218">
        <v>0</v>
      </c>
      <c r="M53" s="218">
        <v>0</v>
      </c>
      <c r="N53" s="215" t="s">
        <v>101</v>
      </c>
      <c r="O53" s="215" t="s">
        <v>101</v>
      </c>
      <c r="P53" s="215" t="s">
        <v>101</v>
      </c>
      <c r="Q53" s="283">
        <f t="shared" si="2"/>
        <v>0</v>
      </c>
      <c r="R53" s="283">
        <f t="shared" si="3"/>
        <v>0</v>
      </c>
      <c r="S53" s="215" t="s">
        <v>101</v>
      </c>
      <c r="T53" s="179"/>
      <c r="U53" s="179"/>
      <c r="V53" s="179"/>
      <c r="W53" s="179"/>
      <c r="X53" s="179"/>
      <c r="Y53" s="179"/>
      <c r="Z53" s="179"/>
      <c r="AA53" s="179"/>
      <c r="AB53" s="179"/>
      <c r="AC53" s="179"/>
      <c r="AD53" s="179"/>
    </row>
    <row r="54" spans="1:30" ht="18" customHeight="1" x14ac:dyDescent="0.25">
      <c r="A54" s="151" t="s">
        <v>155</v>
      </c>
      <c r="B54" s="163" t="s">
        <v>167</v>
      </c>
      <c r="C54" s="147" t="s">
        <v>168</v>
      </c>
      <c r="D54" s="299" t="s">
        <v>623</v>
      </c>
      <c r="E54" s="215" t="s">
        <v>101</v>
      </c>
      <c r="F54" s="215" t="s">
        <v>101</v>
      </c>
      <c r="G54" s="218">
        <v>0</v>
      </c>
      <c r="H54" s="218">
        <v>0</v>
      </c>
      <c r="I54" s="215" t="s">
        <v>101</v>
      </c>
      <c r="J54" s="215" t="s">
        <v>101</v>
      </c>
      <c r="K54" s="215" t="s">
        <v>101</v>
      </c>
      <c r="L54" s="218">
        <v>0</v>
      </c>
      <c r="M54" s="218">
        <v>0</v>
      </c>
      <c r="N54" s="215" t="s">
        <v>101</v>
      </c>
      <c r="O54" s="215" t="s">
        <v>101</v>
      </c>
      <c r="P54" s="215" t="s">
        <v>101</v>
      </c>
      <c r="Q54" s="283">
        <f t="shared" si="2"/>
        <v>0</v>
      </c>
      <c r="R54" s="283">
        <f t="shared" si="3"/>
        <v>0</v>
      </c>
      <c r="S54" s="215" t="s">
        <v>101</v>
      </c>
      <c r="T54" s="179"/>
      <c r="U54" s="179"/>
      <c r="V54" s="179"/>
      <c r="W54" s="179"/>
      <c r="X54" s="179"/>
      <c r="Y54" s="179"/>
      <c r="Z54" s="179"/>
      <c r="AA54" s="179"/>
      <c r="AB54" s="179"/>
      <c r="AC54" s="179"/>
      <c r="AD54" s="179"/>
    </row>
    <row r="55" spans="1:30" ht="18" customHeight="1" x14ac:dyDescent="0.25">
      <c r="A55" s="151" t="s">
        <v>155</v>
      </c>
      <c r="B55" s="164" t="s">
        <v>169</v>
      </c>
      <c r="C55" s="147" t="s">
        <v>170</v>
      </c>
      <c r="D55" s="300" t="s">
        <v>624</v>
      </c>
      <c r="E55" s="215" t="s">
        <v>101</v>
      </c>
      <c r="F55" s="215" t="s">
        <v>101</v>
      </c>
      <c r="G55" s="218">
        <v>0</v>
      </c>
      <c r="H55" s="218">
        <v>0</v>
      </c>
      <c r="I55" s="215" t="s">
        <v>101</v>
      </c>
      <c r="J55" s="215" t="s">
        <v>101</v>
      </c>
      <c r="K55" s="215" t="s">
        <v>101</v>
      </c>
      <c r="L55" s="218">
        <v>0</v>
      </c>
      <c r="M55" s="218">
        <v>0</v>
      </c>
      <c r="N55" s="215" t="s">
        <v>101</v>
      </c>
      <c r="O55" s="215" t="s">
        <v>101</v>
      </c>
      <c r="P55" s="215" t="s">
        <v>101</v>
      </c>
      <c r="Q55" s="283">
        <f t="shared" si="2"/>
        <v>0</v>
      </c>
      <c r="R55" s="283">
        <f t="shared" si="3"/>
        <v>0</v>
      </c>
      <c r="S55" s="215" t="s">
        <v>101</v>
      </c>
      <c r="T55" s="179"/>
      <c r="U55" s="179"/>
      <c r="V55" s="179"/>
      <c r="W55" s="179"/>
      <c r="X55" s="179"/>
      <c r="Y55" s="179"/>
      <c r="Z55" s="179"/>
      <c r="AA55" s="179"/>
      <c r="AB55" s="179"/>
      <c r="AC55" s="179"/>
      <c r="AD55" s="179"/>
    </row>
    <row r="56" spans="1:30" ht="18" customHeight="1" x14ac:dyDescent="0.25">
      <c r="A56" s="151" t="s">
        <v>155</v>
      </c>
      <c r="B56" s="164" t="s">
        <v>171</v>
      </c>
      <c r="C56" s="147" t="s">
        <v>172</v>
      </c>
      <c r="D56" s="300" t="s">
        <v>625</v>
      </c>
      <c r="E56" s="215" t="s">
        <v>101</v>
      </c>
      <c r="F56" s="215" t="s">
        <v>101</v>
      </c>
      <c r="G56" s="218">
        <v>0</v>
      </c>
      <c r="H56" s="218">
        <v>0</v>
      </c>
      <c r="I56" s="215" t="s">
        <v>101</v>
      </c>
      <c r="J56" s="215" t="s">
        <v>101</v>
      </c>
      <c r="K56" s="215" t="s">
        <v>101</v>
      </c>
      <c r="L56" s="218">
        <v>0</v>
      </c>
      <c r="M56" s="218">
        <v>0</v>
      </c>
      <c r="N56" s="215" t="s">
        <v>101</v>
      </c>
      <c r="O56" s="215" t="s">
        <v>101</v>
      </c>
      <c r="P56" s="215" t="s">
        <v>101</v>
      </c>
      <c r="Q56" s="283">
        <f t="shared" si="2"/>
        <v>0</v>
      </c>
      <c r="R56" s="283">
        <f t="shared" si="3"/>
        <v>0</v>
      </c>
      <c r="S56" s="215" t="s">
        <v>101</v>
      </c>
      <c r="T56" s="179"/>
      <c r="U56" s="179"/>
      <c r="V56" s="179"/>
      <c r="W56" s="179"/>
      <c r="X56" s="179"/>
      <c r="Y56" s="179"/>
      <c r="Z56" s="179"/>
      <c r="AA56" s="179"/>
      <c r="AB56" s="179"/>
      <c r="AC56" s="179"/>
      <c r="AD56" s="179"/>
    </row>
    <row r="57" spans="1:30" ht="18" customHeight="1" x14ac:dyDescent="0.25">
      <c r="A57" s="151" t="s">
        <v>155</v>
      </c>
      <c r="B57" s="165" t="s">
        <v>173</v>
      </c>
      <c r="C57" s="147" t="s">
        <v>174</v>
      </c>
      <c r="D57" s="297" t="s">
        <v>626</v>
      </c>
      <c r="E57" s="215" t="s">
        <v>101</v>
      </c>
      <c r="F57" s="215" t="s">
        <v>101</v>
      </c>
      <c r="G57" s="218">
        <v>0</v>
      </c>
      <c r="H57" s="218">
        <v>0</v>
      </c>
      <c r="I57" s="215" t="s">
        <v>101</v>
      </c>
      <c r="J57" s="215">
        <v>0</v>
      </c>
      <c r="K57" s="215" t="s">
        <v>101</v>
      </c>
      <c r="L57" s="218">
        <v>0</v>
      </c>
      <c r="M57" s="218">
        <v>0</v>
      </c>
      <c r="N57" s="219" t="s">
        <v>101</v>
      </c>
      <c r="O57" s="219">
        <v>0</v>
      </c>
      <c r="P57" s="219" t="s">
        <v>101</v>
      </c>
      <c r="Q57" s="285">
        <f t="shared" si="2"/>
        <v>0</v>
      </c>
      <c r="R57" s="285">
        <f t="shared" si="3"/>
        <v>0</v>
      </c>
      <c r="S57" s="219" t="s">
        <v>101</v>
      </c>
      <c r="T57" s="179"/>
      <c r="U57" s="179"/>
      <c r="V57" s="179"/>
      <c r="W57" s="179"/>
      <c r="X57" s="179"/>
      <c r="Y57" s="179"/>
      <c r="Z57" s="179"/>
      <c r="AA57" s="179"/>
      <c r="AB57" s="179"/>
      <c r="AC57" s="179"/>
      <c r="AD57" s="179"/>
    </row>
    <row r="58" spans="1:30" ht="18" customHeight="1" x14ac:dyDescent="0.25">
      <c r="A58" s="151" t="s">
        <v>155</v>
      </c>
      <c r="B58" s="164" t="s">
        <v>175</v>
      </c>
      <c r="C58" s="147" t="s">
        <v>176</v>
      </c>
      <c r="D58" s="300" t="s">
        <v>627</v>
      </c>
      <c r="E58" s="215" t="s">
        <v>101</v>
      </c>
      <c r="F58" s="215" t="s">
        <v>101</v>
      </c>
      <c r="G58" s="218">
        <v>0</v>
      </c>
      <c r="H58" s="218">
        <v>0</v>
      </c>
      <c r="I58" s="215" t="s">
        <v>101</v>
      </c>
      <c r="J58" s="215" t="s">
        <v>101</v>
      </c>
      <c r="K58" s="215" t="s">
        <v>101</v>
      </c>
      <c r="L58" s="218">
        <v>0</v>
      </c>
      <c r="M58" s="218">
        <v>0</v>
      </c>
      <c r="N58" s="215" t="s">
        <v>101</v>
      </c>
      <c r="O58" s="215" t="s">
        <v>101</v>
      </c>
      <c r="P58" s="215" t="s">
        <v>101</v>
      </c>
      <c r="Q58" s="283">
        <f t="shared" si="2"/>
        <v>0</v>
      </c>
      <c r="R58" s="283">
        <f t="shared" si="3"/>
        <v>0</v>
      </c>
      <c r="S58" s="215" t="s">
        <v>101</v>
      </c>
      <c r="T58" s="179"/>
      <c r="U58" s="179"/>
      <c r="V58" s="179"/>
      <c r="W58" s="179"/>
      <c r="X58" s="179"/>
      <c r="Y58" s="179"/>
      <c r="Z58" s="179"/>
      <c r="AA58" s="179"/>
      <c r="AB58" s="179"/>
      <c r="AC58" s="179"/>
      <c r="AD58" s="179"/>
    </row>
    <row r="59" spans="1:30" ht="18" customHeight="1" x14ac:dyDescent="0.25">
      <c r="A59" s="151" t="s">
        <v>155</v>
      </c>
      <c r="B59" s="166" t="s">
        <v>177</v>
      </c>
      <c r="C59" s="147" t="s">
        <v>178</v>
      </c>
      <c r="D59" s="301" t="s">
        <v>628</v>
      </c>
      <c r="E59" s="215" t="s">
        <v>101</v>
      </c>
      <c r="F59" s="215" t="s">
        <v>101</v>
      </c>
      <c r="G59" s="218">
        <v>0</v>
      </c>
      <c r="H59" s="218">
        <v>0</v>
      </c>
      <c r="I59" s="215" t="s">
        <v>101</v>
      </c>
      <c r="J59" s="215" t="s">
        <v>101</v>
      </c>
      <c r="K59" s="215" t="s">
        <v>101</v>
      </c>
      <c r="L59" s="218">
        <v>0</v>
      </c>
      <c r="M59" s="218">
        <v>0</v>
      </c>
      <c r="N59" s="215" t="s">
        <v>101</v>
      </c>
      <c r="O59" s="215" t="s">
        <v>101</v>
      </c>
      <c r="P59" s="215" t="s">
        <v>101</v>
      </c>
      <c r="Q59" s="283">
        <f t="shared" si="2"/>
        <v>0</v>
      </c>
      <c r="R59" s="283">
        <f t="shared" si="3"/>
        <v>0</v>
      </c>
      <c r="S59" s="215" t="s">
        <v>101</v>
      </c>
      <c r="T59" s="179"/>
      <c r="U59" s="179"/>
      <c r="V59" s="179"/>
      <c r="W59" s="179"/>
      <c r="X59" s="179"/>
      <c r="Y59" s="179"/>
      <c r="Z59" s="179"/>
      <c r="AA59" s="179"/>
      <c r="AB59" s="179"/>
      <c r="AC59" s="179"/>
      <c r="AD59" s="179"/>
    </row>
    <row r="60" spans="1:30" ht="18" customHeight="1" x14ac:dyDescent="0.25">
      <c r="A60" s="151" t="s">
        <v>155</v>
      </c>
      <c r="B60" s="167" t="s">
        <v>179</v>
      </c>
      <c r="C60" s="147" t="s">
        <v>180</v>
      </c>
      <c r="D60" s="302" t="s">
        <v>629</v>
      </c>
      <c r="E60" s="215" t="s">
        <v>101</v>
      </c>
      <c r="F60" s="215" t="s">
        <v>101</v>
      </c>
      <c r="G60" s="218">
        <v>0</v>
      </c>
      <c r="H60" s="218">
        <v>0</v>
      </c>
      <c r="I60" s="215" t="s">
        <v>101</v>
      </c>
      <c r="J60" s="215" t="s">
        <v>101</v>
      </c>
      <c r="K60" s="215" t="s">
        <v>101</v>
      </c>
      <c r="L60" s="218">
        <v>0</v>
      </c>
      <c r="M60" s="218">
        <v>0</v>
      </c>
      <c r="N60" s="215" t="s">
        <v>101</v>
      </c>
      <c r="O60" s="215" t="s">
        <v>101</v>
      </c>
      <c r="P60" s="215" t="s">
        <v>101</v>
      </c>
      <c r="Q60" s="283">
        <f t="shared" si="2"/>
        <v>0</v>
      </c>
      <c r="R60" s="283">
        <f t="shared" si="3"/>
        <v>0</v>
      </c>
      <c r="S60" s="215" t="s">
        <v>101</v>
      </c>
      <c r="T60" s="179"/>
      <c r="U60" s="179"/>
      <c r="V60" s="179"/>
      <c r="W60" s="179"/>
      <c r="X60" s="179"/>
      <c r="Y60" s="179"/>
      <c r="Z60" s="179"/>
      <c r="AA60" s="179"/>
      <c r="AB60" s="179"/>
      <c r="AC60" s="179"/>
      <c r="AD60" s="179"/>
    </row>
    <row r="61" spans="1:30" ht="18" customHeight="1" x14ac:dyDescent="0.25">
      <c r="A61" s="151" t="s">
        <v>155</v>
      </c>
      <c r="B61" s="167" t="s">
        <v>181</v>
      </c>
      <c r="C61" s="147" t="s">
        <v>182</v>
      </c>
      <c r="D61" s="302" t="s">
        <v>630</v>
      </c>
      <c r="E61" s="215" t="s">
        <v>101</v>
      </c>
      <c r="F61" s="215" t="s">
        <v>101</v>
      </c>
      <c r="G61" s="218">
        <v>0</v>
      </c>
      <c r="H61" s="218">
        <v>0</v>
      </c>
      <c r="I61" s="215" t="s">
        <v>101</v>
      </c>
      <c r="J61" s="215" t="s">
        <v>101</v>
      </c>
      <c r="K61" s="215" t="s">
        <v>101</v>
      </c>
      <c r="L61" s="218">
        <v>0</v>
      </c>
      <c r="M61" s="218">
        <v>0</v>
      </c>
      <c r="N61" s="215" t="s">
        <v>101</v>
      </c>
      <c r="O61" s="215" t="s">
        <v>101</v>
      </c>
      <c r="P61" s="215" t="s">
        <v>101</v>
      </c>
      <c r="Q61" s="283">
        <f t="shared" si="2"/>
        <v>0</v>
      </c>
      <c r="R61" s="283">
        <f t="shared" si="3"/>
        <v>0</v>
      </c>
      <c r="S61" s="215" t="s">
        <v>101</v>
      </c>
      <c r="T61" s="179"/>
      <c r="U61" s="179"/>
      <c r="V61" s="179"/>
      <c r="W61" s="179"/>
      <c r="X61" s="179"/>
      <c r="Y61" s="179"/>
      <c r="Z61" s="179"/>
      <c r="AA61" s="179"/>
      <c r="AB61" s="179"/>
      <c r="AC61" s="179"/>
      <c r="AD61" s="179"/>
    </row>
    <row r="62" spans="1:30" ht="18" customHeight="1" x14ac:dyDescent="0.25">
      <c r="A62" s="151" t="s">
        <v>155</v>
      </c>
      <c r="B62" s="166" t="s">
        <v>183</v>
      </c>
      <c r="C62" s="147" t="s">
        <v>184</v>
      </c>
      <c r="D62" s="301" t="s">
        <v>631</v>
      </c>
      <c r="E62" s="215" t="s">
        <v>101</v>
      </c>
      <c r="F62" s="215" t="s">
        <v>101</v>
      </c>
      <c r="G62" s="218">
        <v>0</v>
      </c>
      <c r="H62" s="218">
        <v>0</v>
      </c>
      <c r="I62" s="215" t="s">
        <v>101</v>
      </c>
      <c r="J62" s="215" t="s">
        <v>101</v>
      </c>
      <c r="K62" s="215" t="s">
        <v>101</v>
      </c>
      <c r="L62" s="218">
        <v>0</v>
      </c>
      <c r="M62" s="218">
        <v>0</v>
      </c>
      <c r="N62" s="215" t="s">
        <v>101</v>
      </c>
      <c r="O62" s="215" t="s">
        <v>101</v>
      </c>
      <c r="P62" s="215" t="s">
        <v>101</v>
      </c>
      <c r="Q62" s="283">
        <f t="shared" si="2"/>
        <v>0</v>
      </c>
      <c r="R62" s="283">
        <f t="shared" si="3"/>
        <v>0</v>
      </c>
      <c r="S62" s="215" t="s">
        <v>101</v>
      </c>
      <c r="T62" s="179"/>
      <c r="U62" s="179"/>
      <c r="V62" s="179"/>
      <c r="W62" s="179"/>
      <c r="X62" s="179"/>
      <c r="Y62" s="179"/>
      <c r="Z62" s="179"/>
      <c r="AA62" s="179"/>
      <c r="AB62" s="179"/>
      <c r="AC62" s="179"/>
      <c r="AD62" s="179"/>
    </row>
    <row r="63" spans="1:30" ht="18" customHeight="1" x14ac:dyDescent="0.25">
      <c r="A63" s="151" t="s">
        <v>155</v>
      </c>
      <c r="B63" s="167" t="s">
        <v>185</v>
      </c>
      <c r="C63" s="147" t="s">
        <v>186</v>
      </c>
      <c r="D63" s="302" t="s">
        <v>632</v>
      </c>
      <c r="E63" s="215" t="s">
        <v>101</v>
      </c>
      <c r="F63" s="215" t="s">
        <v>101</v>
      </c>
      <c r="G63" s="218">
        <v>0</v>
      </c>
      <c r="H63" s="218">
        <v>0</v>
      </c>
      <c r="I63" s="215" t="s">
        <v>101</v>
      </c>
      <c r="J63" s="215" t="s">
        <v>101</v>
      </c>
      <c r="K63" s="215" t="s">
        <v>101</v>
      </c>
      <c r="L63" s="218">
        <v>0</v>
      </c>
      <c r="M63" s="218">
        <v>0</v>
      </c>
      <c r="N63" s="215" t="s">
        <v>101</v>
      </c>
      <c r="O63" s="215" t="s">
        <v>101</v>
      </c>
      <c r="P63" s="215" t="s">
        <v>101</v>
      </c>
      <c r="Q63" s="283">
        <f t="shared" si="2"/>
        <v>0</v>
      </c>
      <c r="R63" s="283">
        <f t="shared" si="3"/>
        <v>0</v>
      </c>
      <c r="S63" s="215" t="s">
        <v>101</v>
      </c>
      <c r="T63" s="179"/>
      <c r="U63" s="179"/>
      <c r="V63" s="179"/>
      <c r="W63" s="179"/>
      <c r="X63" s="179"/>
      <c r="Y63" s="179"/>
      <c r="Z63" s="179"/>
      <c r="AA63" s="179"/>
      <c r="AB63" s="179"/>
      <c r="AC63" s="179"/>
      <c r="AD63" s="179"/>
    </row>
    <row r="64" spans="1:30" ht="18" customHeight="1" x14ac:dyDescent="0.25">
      <c r="A64" s="151" t="s">
        <v>155</v>
      </c>
      <c r="B64" s="164" t="s">
        <v>177</v>
      </c>
      <c r="C64" s="147" t="s">
        <v>187</v>
      </c>
      <c r="D64" s="300" t="s">
        <v>628</v>
      </c>
      <c r="E64" s="215" t="s">
        <v>101</v>
      </c>
      <c r="F64" s="215" t="s">
        <v>101</v>
      </c>
      <c r="G64" s="218">
        <v>0</v>
      </c>
      <c r="H64" s="218">
        <v>0</v>
      </c>
      <c r="I64" s="215" t="s">
        <v>101</v>
      </c>
      <c r="J64" s="215" t="s">
        <v>101</v>
      </c>
      <c r="K64" s="215" t="s">
        <v>101</v>
      </c>
      <c r="L64" s="218">
        <v>0</v>
      </c>
      <c r="M64" s="218">
        <v>0</v>
      </c>
      <c r="N64" s="215" t="s">
        <v>101</v>
      </c>
      <c r="O64" s="215" t="s">
        <v>101</v>
      </c>
      <c r="P64" s="215" t="s">
        <v>101</v>
      </c>
      <c r="Q64" s="283">
        <f t="shared" si="2"/>
        <v>0</v>
      </c>
      <c r="R64" s="283">
        <f t="shared" si="3"/>
        <v>0</v>
      </c>
      <c r="S64" s="215" t="s">
        <v>101</v>
      </c>
      <c r="T64" s="179"/>
      <c r="U64" s="179"/>
      <c r="V64" s="179"/>
      <c r="W64" s="179"/>
      <c r="X64" s="179"/>
      <c r="Y64" s="179"/>
      <c r="Z64" s="179"/>
      <c r="AA64" s="179"/>
      <c r="AB64" s="179"/>
      <c r="AC64" s="179"/>
      <c r="AD64" s="179"/>
    </row>
    <row r="65" spans="1:30" ht="35.25" customHeight="1" x14ac:dyDescent="0.25">
      <c r="A65" s="151" t="s">
        <v>188</v>
      </c>
      <c r="B65" s="152" t="s">
        <v>189</v>
      </c>
      <c r="C65" s="147" t="s">
        <v>101</v>
      </c>
      <c r="D65" s="215" t="s">
        <v>101</v>
      </c>
      <c r="E65" s="215" t="s">
        <v>101</v>
      </c>
      <c r="F65" s="215" t="s">
        <v>101</v>
      </c>
      <c r="G65" s="218">
        <v>0</v>
      </c>
      <c r="H65" s="218">
        <v>0</v>
      </c>
      <c r="I65" s="215" t="s">
        <v>101</v>
      </c>
      <c r="J65" s="215" t="s">
        <v>101</v>
      </c>
      <c r="K65" s="215" t="s">
        <v>101</v>
      </c>
      <c r="L65" s="218">
        <v>0</v>
      </c>
      <c r="M65" s="218">
        <v>0</v>
      </c>
      <c r="N65" s="215" t="s">
        <v>101</v>
      </c>
      <c r="O65" s="215" t="s">
        <v>101</v>
      </c>
      <c r="P65" s="215" t="s">
        <v>101</v>
      </c>
      <c r="Q65" s="283">
        <f t="shared" si="2"/>
        <v>0</v>
      </c>
      <c r="R65" s="283">
        <f t="shared" si="3"/>
        <v>0</v>
      </c>
      <c r="S65" s="215" t="s">
        <v>101</v>
      </c>
      <c r="T65" s="179"/>
      <c r="U65" s="179"/>
      <c r="V65" s="179"/>
      <c r="W65" s="179"/>
      <c r="X65" s="179"/>
      <c r="Y65" s="179"/>
      <c r="Z65" s="179"/>
      <c r="AA65" s="179"/>
      <c r="AB65" s="179"/>
      <c r="AC65" s="179"/>
      <c r="AD65" s="179"/>
    </row>
    <row r="66" spans="1:30" ht="18" customHeight="1" x14ac:dyDescent="0.25">
      <c r="A66" s="151" t="s">
        <v>190</v>
      </c>
      <c r="B66" s="152" t="s">
        <v>191</v>
      </c>
      <c r="C66" s="147" t="s">
        <v>101</v>
      </c>
      <c r="D66" s="215" t="s">
        <v>101</v>
      </c>
      <c r="E66" s="215" t="s">
        <v>101</v>
      </c>
      <c r="F66" s="215" t="s">
        <v>101</v>
      </c>
      <c r="G66" s="218">
        <f>G67+G73</f>
        <v>3.5170000000000003</v>
      </c>
      <c r="H66" s="218">
        <f>H67+H73</f>
        <v>0</v>
      </c>
      <c r="I66" s="215" t="s">
        <v>101</v>
      </c>
      <c r="J66" s="215" t="s">
        <v>101</v>
      </c>
      <c r="K66" s="215" t="s">
        <v>101</v>
      </c>
      <c r="L66" s="218">
        <f>L67+L73</f>
        <v>0</v>
      </c>
      <c r="M66" s="218">
        <f>M67+M73</f>
        <v>0</v>
      </c>
      <c r="N66" s="215" t="s">
        <v>101</v>
      </c>
      <c r="O66" s="215" t="s">
        <v>101</v>
      </c>
      <c r="P66" s="215" t="s">
        <v>101</v>
      </c>
      <c r="Q66" s="283">
        <f>Q67+Q73</f>
        <v>6.4249999999999989</v>
      </c>
      <c r="R66" s="283">
        <f t="shared" ref="R66:R105" si="4">M66</f>
        <v>0</v>
      </c>
      <c r="S66" s="215" t="s">
        <v>101</v>
      </c>
      <c r="T66" s="179"/>
      <c r="U66" s="179"/>
      <c r="V66" s="179"/>
      <c r="W66" s="179"/>
      <c r="X66" s="179"/>
      <c r="Y66" s="179"/>
      <c r="Z66" s="179"/>
      <c r="AA66" s="179"/>
      <c r="AB66" s="179"/>
      <c r="AC66" s="179"/>
      <c r="AD66" s="179"/>
    </row>
    <row r="67" spans="1:30" ht="18" customHeight="1" x14ac:dyDescent="0.25">
      <c r="A67" s="151" t="s">
        <v>192</v>
      </c>
      <c r="B67" s="152" t="s">
        <v>193</v>
      </c>
      <c r="C67" s="147" t="s">
        <v>101</v>
      </c>
      <c r="D67" s="215" t="s">
        <v>101</v>
      </c>
      <c r="E67" s="215" t="s">
        <v>101</v>
      </c>
      <c r="F67" s="215" t="s">
        <v>101</v>
      </c>
      <c r="G67" s="218">
        <f>SUM(G68:G72)</f>
        <v>3.5170000000000003</v>
      </c>
      <c r="H67" s="218">
        <f>SUM(H68:H72)</f>
        <v>0</v>
      </c>
      <c r="I67" s="215" t="s">
        <v>101</v>
      </c>
      <c r="J67" s="215" t="s">
        <v>101</v>
      </c>
      <c r="K67" s="215" t="s">
        <v>101</v>
      </c>
      <c r="L67" s="218">
        <f>SUM(L68:L72)</f>
        <v>0</v>
      </c>
      <c r="M67" s="218">
        <f>SUM(M68:M72)</f>
        <v>0</v>
      </c>
      <c r="N67" s="215" t="s">
        <v>101</v>
      </c>
      <c r="O67" s="215" t="s">
        <v>101</v>
      </c>
      <c r="P67" s="215" t="s">
        <v>101</v>
      </c>
      <c r="Q67" s="283">
        <f>SUM(Q68:Q72)</f>
        <v>6.4249999999999989</v>
      </c>
      <c r="R67" s="283">
        <f t="shared" si="4"/>
        <v>0</v>
      </c>
      <c r="S67" s="215" t="s">
        <v>101</v>
      </c>
      <c r="T67" s="179"/>
      <c r="U67" s="179"/>
      <c r="V67" s="179"/>
      <c r="W67" s="179"/>
      <c r="X67" s="179"/>
      <c r="Y67" s="179"/>
      <c r="Z67" s="179"/>
      <c r="AA67" s="179"/>
      <c r="AB67" s="179"/>
      <c r="AC67" s="179"/>
      <c r="AD67" s="179"/>
    </row>
    <row r="68" spans="1:30" ht="35.25" customHeight="1" x14ac:dyDescent="0.25">
      <c r="A68" s="151" t="s">
        <v>192</v>
      </c>
      <c r="B68" s="162" t="s">
        <v>194</v>
      </c>
      <c r="C68" s="147" t="s">
        <v>195</v>
      </c>
      <c r="D68" s="303" t="s">
        <v>633</v>
      </c>
      <c r="E68" s="215" t="s">
        <v>101</v>
      </c>
      <c r="F68" s="215" t="s">
        <v>101</v>
      </c>
      <c r="G68" s="218">
        <v>1.6</v>
      </c>
      <c r="H68" s="218">
        <v>0</v>
      </c>
      <c r="I68" s="215" t="s">
        <v>101</v>
      </c>
      <c r="J68" s="215" t="s">
        <v>101</v>
      </c>
      <c r="K68" s="215" t="s">
        <v>101</v>
      </c>
      <c r="L68" s="218">
        <v>0</v>
      </c>
      <c r="M68" s="218">
        <v>0</v>
      </c>
      <c r="N68" s="215" t="s">
        <v>101</v>
      </c>
      <c r="O68" s="215" t="s">
        <v>101</v>
      </c>
      <c r="P68" s="215" t="s">
        <v>101</v>
      </c>
      <c r="Q68" s="283">
        <f>0.473+1.6</f>
        <v>2.073</v>
      </c>
      <c r="R68" s="283">
        <f t="shared" si="4"/>
        <v>0</v>
      </c>
      <c r="S68" s="215" t="s">
        <v>101</v>
      </c>
      <c r="T68" s="179"/>
      <c r="U68" s="179"/>
      <c r="V68" s="179"/>
      <c r="W68" s="179"/>
      <c r="X68" s="179"/>
      <c r="Y68" s="179"/>
      <c r="Z68" s="179"/>
      <c r="AA68" s="179"/>
      <c r="AB68" s="179"/>
      <c r="AC68" s="179"/>
      <c r="AD68" s="179"/>
    </row>
    <row r="69" spans="1:30" ht="35.25" customHeight="1" x14ac:dyDescent="0.25">
      <c r="A69" s="151" t="s">
        <v>192</v>
      </c>
      <c r="B69" s="168" t="s">
        <v>196</v>
      </c>
      <c r="C69" s="147" t="s">
        <v>197</v>
      </c>
      <c r="D69" s="304" t="s">
        <v>634</v>
      </c>
      <c r="E69" s="215" t="s">
        <v>101</v>
      </c>
      <c r="F69" s="215" t="s">
        <v>101</v>
      </c>
      <c r="G69" s="218">
        <v>0</v>
      </c>
      <c r="H69" s="218">
        <v>0</v>
      </c>
      <c r="I69" s="215" t="s">
        <v>101</v>
      </c>
      <c r="J69" s="215" t="s">
        <v>101</v>
      </c>
      <c r="K69" s="215" t="s">
        <v>101</v>
      </c>
      <c r="L69" s="218">
        <v>0</v>
      </c>
      <c r="M69" s="218">
        <v>0</v>
      </c>
      <c r="N69" s="215" t="s">
        <v>101</v>
      </c>
      <c r="O69" s="215" t="s">
        <v>101</v>
      </c>
      <c r="P69" s="215" t="s">
        <v>101</v>
      </c>
      <c r="Q69" s="283">
        <v>2.165</v>
      </c>
      <c r="R69" s="283">
        <f t="shared" si="4"/>
        <v>0</v>
      </c>
      <c r="S69" s="215" t="s">
        <v>101</v>
      </c>
      <c r="T69" s="179"/>
      <c r="U69" s="179"/>
      <c r="V69" s="179"/>
      <c r="W69" s="179"/>
      <c r="X69" s="179"/>
      <c r="Y69" s="179"/>
      <c r="Z69" s="179"/>
      <c r="AA69" s="179"/>
      <c r="AB69" s="179"/>
      <c r="AC69" s="179"/>
      <c r="AD69" s="179"/>
    </row>
    <row r="70" spans="1:30" ht="33" customHeight="1" x14ac:dyDescent="0.25">
      <c r="A70" s="151" t="s">
        <v>192</v>
      </c>
      <c r="B70" s="168" t="s">
        <v>198</v>
      </c>
      <c r="C70" s="147" t="s">
        <v>199</v>
      </c>
      <c r="D70" s="304" t="s">
        <v>635</v>
      </c>
      <c r="E70" s="215" t="s">
        <v>101</v>
      </c>
      <c r="F70" s="215" t="s">
        <v>101</v>
      </c>
      <c r="G70" s="218">
        <v>0</v>
      </c>
      <c r="H70" s="218">
        <v>0</v>
      </c>
      <c r="I70" s="215" t="s">
        <v>101</v>
      </c>
      <c r="J70" s="215" t="s">
        <v>101</v>
      </c>
      <c r="K70" s="215" t="s">
        <v>101</v>
      </c>
      <c r="L70" s="218">
        <v>0</v>
      </c>
      <c r="M70" s="218">
        <v>0</v>
      </c>
      <c r="N70" s="215" t="s">
        <v>101</v>
      </c>
      <c r="O70" s="215" t="s">
        <v>101</v>
      </c>
      <c r="P70" s="215" t="s">
        <v>101</v>
      </c>
      <c r="Q70" s="283">
        <v>0.27</v>
      </c>
      <c r="R70" s="283">
        <f t="shared" si="4"/>
        <v>0</v>
      </c>
      <c r="S70" s="215" t="s">
        <v>101</v>
      </c>
      <c r="T70" s="179"/>
      <c r="U70" s="179"/>
      <c r="V70" s="179"/>
      <c r="W70" s="179"/>
      <c r="X70" s="179"/>
      <c r="Y70" s="179"/>
      <c r="Z70" s="179"/>
      <c r="AA70" s="179"/>
      <c r="AB70" s="179"/>
      <c r="AC70" s="179"/>
      <c r="AD70" s="179"/>
    </row>
    <row r="71" spans="1:30" ht="33" customHeight="1" x14ac:dyDescent="0.25">
      <c r="A71" s="151" t="s">
        <v>192</v>
      </c>
      <c r="B71" s="165" t="s">
        <v>200</v>
      </c>
      <c r="C71" s="147" t="s">
        <v>201</v>
      </c>
      <c r="D71" s="304" t="s">
        <v>636</v>
      </c>
      <c r="E71" s="215" t="s">
        <v>101</v>
      </c>
      <c r="F71" s="215" t="s">
        <v>101</v>
      </c>
      <c r="G71" s="218">
        <v>0</v>
      </c>
      <c r="H71" s="218">
        <v>0</v>
      </c>
      <c r="I71" s="215" t="s">
        <v>101</v>
      </c>
      <c r="J71" s="215" t="s">
        <v>101</v>
      </c>
      <c r="K71" s="215" t="s">
        <v>101</v>
      </c>
      <c r="L71" s="218">
        <v>0</v>
      </c>
      <c r="M71" s="218">
        <v>0</v>
      </c>
      <c r="N71" s="219" t="s">
        <v>101</v>
      </c>
      <c r="O71" s="219" t="s">
        <v>101</v>
      </c>
      <c r="P71" s="219" t="s">
        <v>101</v>
      </c>
      <c r="Q71" s="285">
        <v>0</v>
      </c>
      <c r="R71" s="285">
        <f t="shared" si="4"/>
        <v>0</v>
      </c>
      <c r="S71" s="219" t="s">
        <v>101</v>
      </c>
      <c r="T71" s="179"/>
      <c r="U71" s="179"/>
      <c r="V71" s="179"/>
      <c r="W71" s="179"/>
      <c r="X71" s="179"/>
      <c r="Y71" s="179"/>
      <c r="Z71" s="179"/>
      <c r="AA71" s="179"/>
      <c r="AB71" s="179"/>
      <c r="AC71" s="179"/>
      <c r="AD71" s="179"/>
    </row>
    <row r="72" spans="1:30" ht="33.75" customHeight="1" x14ac:dyDescent="0.25">
      <c r="A72" s="151" t="s">
        <v>192</v>
      </c>
      <c r="B72" s="162" t="s">
        <v>202</v>
      </c>
      <c r="C72" s="147" t="s">
        <v>203</v>
      </c>
      <c r="D72" s="303" t="s">
        <v>637</v>
      </c>
      <c r="E72" s="215" t="s">
        <v>101</v>
      </c>
      <c r="F72" s="215" t="s">
        <v>101</v>
      </c>
      <c r="G72" s="218">
        <v>1.917</v>
      </c>
      <c r="H72" s="218">
        <v>0</v>
      </c>
      <c r="I72" s="215" t="s">
        <v>101</v>
      </c>
      <c r="J72" s="215" t="s">
        <v>101</v>
      </c>
      <c r="K72" s="215" t="s">
        <v>101</v>
      </c>
      <c r="L72" s="218">
        <v>0</v>
      </c>
      <c r="M72" s="218">
        <v>0</v>
      </c>
      <c r="N72" s="215" t="s">
        <v>101</v>
      </c>
      <c r="O72" s="215" t="s">
        <v>101</v>
      </c>
      <c r="P72" s="215" t="s">
        <v>101</v>
      </c>
      <c r="Q72" s="283">
        <v>1.917</v>
      </c>
      <c r="R72" s="283">
        <f t="shared" si="4"/>
        <v>0</v>
      </c>
      <c r="S72" s="215" t="s">
        <v>101</v>
      </c>
      <c r="T72" s="179"/>
      <c r="U72" s="179"/>
      <c r="V72" s="179"/>
      <c r="W72" s="179"/>
      <c r="X72" s="179"/>
      <c r="Y72" s="179"/>
      <c r="Z72" s="179"/>
      <c r="AA72" s="179"/>
      <c r="AB72" s="179"/>
      <c r="AC72" s="179"/>
      <c r="AD72" s="179"/>
    </row>
    <row r="73" spans="1:30" ht="18.75" customHeight="1" x14ac:dyDescent="0.25">
      <c r="A73" s="151" t="s">
        <v>204</v>
      </c>
      <c r="B73" s="152" t="s">
        <v>205</v>
      </c>
      <c r="C73" s="147" t="s">
        <v>101</v>
      </c>
      <c r="D73" s="215" t="s">
        <v>101</v>
      </c>
      <c r="E73" s="215" t="s">
        <v>101</v>
      </c>
      <c r="F73" s="215" t="s">
        <v>101</v>
      </c>
      <c r="G73" s="218">
        <v>0</v>
      </c>
      <c r="H73" s="218">
        <v>0</v>
      </c>
      <c r="I73" s="215" t="s">
        <v>101</v>
      </c>
      <c r="J73" s="215" t="s">
        <v>101</v>
      </c>
      <c r="K73" s="215" t="s">
        <v>101</v>
      </c>
      <c r="L73" s="218">
        <v>0</v>
      </c>
      <c r="M73" s="218">
        <v>0</v>
      </c>
      <c r="N73" s="215" t="s">
        <v>101</v>
      </c>
      <c r="O73" s="215" t="s">
        <v>101</v>
      </c>
      <c r="P73" s="215" t="s">
        <v>101</v>
      </c>
      <c r="Q73" s="283">
        <f t="shared" ref="Q73:Q105" si="5">L73</f>
        <v>0</v>
      </c>
      <c r="R73" s="283">
        <f t="shared" si="4"/>
        <v>0</v>
      </c>
      <c r="S73" s="215" t="s">
        <v>101</v>
      </c>
      <c r="T73" s="179"/>
      <c r="U73" s="179"/>
      <c r="V73" s="179"/>
      <c r="W73" s="179"/>
      <c r="X73" s="179"/>
      <c r="Y73" s="179"/>
      <c r="Z73" s="179"/>
      <c r="AA73" s="179"/>
      <c r="AB73" s="179"/>
      <c r="AC73" s="179"/>
      <c r="AD73" s="179"/>
    </row>
    <row r="74" spans="1:30" ht="18" customHeight="1" x14ac:dyDescent="0.25">
      <c r="A74" s="151" t="s">
        <v>206</v>
      </c>
      <c r="B74" s="152" t="s">
        <v>207</v>
      </c>
      <c r="C74" s="147" t="s">
        <v>101</v>
      </c>
      <c r="D74" s="215" t="s">
        <v>101</v>
      </c>
      <c r="E74" s="215" t="s">
        <v>101</v>
      </c>
      <c r="F74" s="215" t="s">
        <v>101</v>
      </c>
      <c r="G74" s="218">
        <f>G75+G76+G77+G78+G79+G80+G82+G83</f>
        <v>0</v>
      </c>
      <c r="H74" s="218">
        <f>H75+H76+H77+H78+H79+H80+H82+H83</f>
        <v>0</v>
      </c>
      <c r="I74" s="215" t="s">
        <v>101</v>
      </c>
      <c r="J74" s="215" t="s">
        <v>101</v>
      </c>
      <c r="K74" s="215" t="s">
        <v>101</v>
      </c>
      <c r="L74" s="218">
        <f>L75+L76+L77+L78+L79+L80+L82+L83</f>
        <v>0</v>
      </c>
      <c r="M74" s="218">
        <f>M75+M76+M77+M78+M79+M80+M82+M83</f>
        <v>0</v>
      </c>
      <c r="N74" s="215" t="s">
        <v>101</v>
      </c>
      <c r="O74" s="215" t="s">
        <v>101</v>
      </c>
      <c r="P74" s="215" t="s">
        <v>101</v>
      </c>
      <c r="Q74" s="283">
        <f t="shared" si="5"/>
        <v>0</v>
      </c>
      <c r="R74" s="283">
        <f t="shared" si="4"/>
        <v>0</v>
      </c>
      <c r="S74" s="215" t="s">
        <v>101</v>
      </c>
      <c r="T74" s="179"/>
      <c r="U74" s="179"/>
      <c r="V74" s="179"/>
      <c r="W74" s="179"/>
      <c r="X74" s="179"/>
      <c r="Y74" s="179"/>
      <c r="Z74" s="179"/>
      <c r="AA74" s="179"/>
      <c r="AB74" s="179"/>
      <c r="AC74" s="179"/>
      <c r="AD74" s="179"/>
    </row>
    <row r="75" spans="1:30" ht="20.25" customHeight="1" x14ac:dyDescent="0.25">
      <c r="A75" s="151" t="s">
        <v>208</v>
      </c>
      <c r="B75" s="152" t="s">
        <v>209</v>
      </c>
      <c r="C75" s="147" t="s">
        <v>101</v>
      </c>
      <c r="D75" s="215" t="s">
        <v>101</v>
      </c>
      <c r="E75" s="215" t="s">
        <v>101</v>
      </c>
      <c r="F75" s="215" t="s">
        <v>101</v>
      </c>
      <c r="G75" s="218">
        <v>0</v>
      </c>
      <c r="H75" s="218">
        <v>0</v>
      </c>
      <c r="I75" s="215" t="s">
        <v>101</v>
      </c>
      <c r="J75" s="215" t="s">
        <v>101</v>
      </c>
      <c r="K75" s="215" t="s">
        <v>101</v>
      </c>
      <c r="L75" s="218">
        <v>0</v>
      </c>
      <c r="M75" s="218">
        <v>0</v>
      </c>
      <c r="N75" s="215" t="s">
        <v>101</v>
      </c>
      <c r="O75" s="215" t="s">
        <v>101</v>
      </c>
      <c r="P75" s="215" t="s">
        <v>101</v>
      </c>
      <c r="Q75" s="283">
        <f t="shared" si="5"/>
        <v>0</v>
      </c>
      <c r="R75" s="283">
        <f t="shared" si="4"/>
        <v>0</v>
      </c>
      <c r="S75" s="215" t="s">
        <v>101</v>
      </c>
      <c r="T75" s="179"/>
      <c r="U75" s="179"/>
      <c r="V75" s="179"/>
      <c r="W75" s="179"/>
      <c r="X75" s="179"/>
      <c r="Y75" s="179"/>
      <c r="Z75" s="179"/>
      <c r="AA75" s="179"/>
      <c r="AB75" s="179"/>
      <c r="AC75" s="179"/>
      <c r="AD75" s="179"/>
    </row>
    <row r="76" spans="1:30" ht="18" customHeight="1" x14ac:dyDescent="0.25">
      <c r="A76" s="151" t="s">
        <v>210</v>
      </c>
      <c r="B76" s="152" t="s">
        <v>211</v>
      </c>
      <c r="C76" s="147" t="s">
        <v>101</v>
      </c>
      <c r="D76" s="215" t="s">
        <v>101</v>
      </c>
      <c r="E76" s="215" t="s">
        <v>101</v>
      </c>
      <c r="F76" s="215" t="s">
        <v>101</v>
      </c>
      <c r="G76" s="218">
        <v>0</v>
      </c>
      <c r="H76" s="218">
        <v>0</v>
      </c>
      <c r="I76" s="215" t="s">
        <v>101</v>
      </c>
      <c r="J76" s="215" t="s">
        <v>101</v>
      </c>
      <c r="K76" s="215" t="s">
        <v>101</v>
      </c>
      <c r="L76" s="218">
        <v>0</v>
      </c>
      <c r="M76" s="218">
        <v>0</v>
      </c>
      <c r="N76" s="215" t="s">
        <v>101</v>
      </c>
      <c r="O76" s="215" t="s">
        <v>101</v>
      </c>
      <c r="P76" s="215" t="s">
        <v>101</v>
      </c>
      <c r="Q76" s="283">
        <f t="shared" si="5"/>
        <v>0</v>
      </c>
      <c r="R76" s="283">
        <f t="shared" si="4"/>
        <v>0</v>
      </c>
      <c r="S76" s="215" t="s">
        <v>101</v>
      </c>
      <c r="T76" s="179"/>
      <c r="U76" s="179"/>
      <c r="V76" s="179"/>
      <c r="W76" s="179"/>
      <c r="X76" s="179"/>
      <c r="Y76" s="179"/>
      <c r="Z76" s="179"/>
      <c r="AA76" s="179"/>
      <c r="AB76" s="179"/>
      <c r="AC76" s="179"/>
      <c r="AD76" s="179"/>
    </row>
    <row r="77" spans="1:30" ht="18.75" customHeight="1" x14ac:dyDescent="0.25">
      <c r="A77" s="151" t="s">
        <v>212</v>
      </c>
      <c r="B77" s="152" t="s">
        <v>213</v>
      </c>
      <c r="C77" s="147" t="s">
        <v>101</v>
      </c>
      <c r="D77" s="215" t="s">
        <v>101</v>
      </c>
      <c r="E77" s="215" t="s">
        <v>101</v>
      </c>
      <c r="F77" s="215" t="s">
        <v>101</v>
      </c>
      <c r="G77" s="218">
        <v>0</v>
      </c>
      <c r="H77" s="218">
        <v>0</v>
      </c>
      <c r="I77" s="215" t="s">
        <v>101</v>
      </c>
      <c r="J77" s="215" t="s">
        <v>101</v>
      </c>
      <c r="K77" s="215" t="s">
        <v>101</v>
      </c>
      <c r="L77" s="218">
        <v>0</v>
      </c>
      <c r="M77" s="218">
        <v>0</v>
      </c>
      <c r="N77" s="215" t="s">
        <v>101</v>
      </c>
      <c r="O77" s="215" t="s">
        <v>101</v>
      </c>
      <c r="P77" s="215" t="s">
        <v>101</v>
      </c>
      <c r="Q77" s="283">
        <f t="shared" si="5"/>
        <v>0</v>
      </c>
      <c r="R77" s="283">
        <f t="shared" si="4"/>
        <v>0</v>
      </c>
      <c r="S77" s="215" t="s">
        <v>101</v>
      </c>
      <c r="T77" s="179"/>
      <c r="U77" s="179"/>
      <c r="V77" s="179"/>
      <c r="W77" s="179"/>
      <c r="X77" s="179"/>
      <c r="Y77" s="179"/>
      <c r="Z77" s="179"/>
      <c r="AA77" s="179"/>
      <c r="AB77" s="179"/>
      <c r="AC77" s="179"/>
      <c r="AD77" s="179"/>
    </row>
    <row r="78" spans="1:30" ht="18" customHeight="1" x14ac:dyDescent="0.25">
      <c r="A78" s="151" t="s">
        <v>214</v>
      </c>
      <c r="B78" s="152" t="s">
        <v>215</v>
      </c>
      <c r="C78" s="147" t="s">
        <v>101</v>
      </c>
      <c r="D78" s="215" t="s">
        <v>101</v>
      </c>
      <c r="E78" s="215" t="s">
        <v>101</v>
      </c>
      <c r="F78" s="215" t="s">
        <v>101</v>
      </c>
      <c r="G78" s="218">
        <v>0</v>
      </c>
      <c r="H78" s="218">
        <v>0</v>
      </c>
      <c r="I78" s="215" t="s">
        <v>101</v>
      </c>
      <c r="J78" s="215" t="s">
        <v>101</v>
      </c>
      <c r="K78" s="215" t="s">
        <v>101</v>
      </c>
      <c r="L78" s="218">
        <v>0</v>
      </c>
      <c r="M78" s="218">
        <v>0</v>
      </c>
      <c r="N78" s="215" t="s">
        <v>101</v>
      </c>
      <c r="O78" s="215" t="s">
        <v>101</v>
      </c>
      <c r="P78" s="215" t="s">
        <v>101</v>
      </c>
      <c r="Q78" s="283">
        <f t="shared" si="5"/>
        <v>0</v>
      </c>
      <c r="R78" s="283">
        <f t="shared" si="4"/>
        <v>0</v>
      </c>
      <c r="S78" s="215" t="s">
        <v>101</v>
      </c>
      <c r="T78" s="179"/>
      <c r="U78" s="179"/>
      <c r="V78" s="179"/>
      <c r="W78" s="179"/>
      <c r="X78" s="179"/>
      <c r="Y78" s="179"/>
      <c r="Z78" s="179"/>
      <c r="AA78" s="179"/>
      <c r="AB78" s="179"/>
      <c r="AC78" s="179"/>
      <c r="AD78" s="179"/>
    </row>
    <row r="79" spans="1:30" ht="19.5" customHeight="1" x14ac:dyDescent="0.25">
      <c r="A79" s="151" t="s">
        <v>216</v>
      </c>
      <c r="B79" s="152" t="s">
        <v>217</v>
      </c>
      <c r="C79" s="147" t="s">
        <v>101</v>
      </c>
      <c r="D79" s="215" t="s">
        <v>101</v>
      </c>
      <c r="E79" s="215" t="s">
        <v>101</v>
      </c>
      <c r="F79" s="215" t="s">
        <v>101</v>
      </c>
      <c r="G79" s="218">
        <v>0</v>
      </c>
      <c r="H79" s="218">
        <v>0</v>
      </c>
      <c r="I79" s="215" t="s">
        <v>101</v>
      </c>
      <c r="J79" s="215" t="s">
        <v>101</v>
      </c>
      <c r="K79" s="215" t="s">
        <v>101</v>
      </c>
      <c r="L79" s="218">
        <v>0</v>
      </c>
      <c r="M79" s="218">
        <v>0</v>
      </c>
      <c r="N79" s="215" t="s">
        <v>101</v>
      </c>
      <c r="O79" s="215" t="s">
        <v>101</v>
      </c>
      <c r="P79" s="215" t="s">
        <v>101</v>
      </c>
      <c r="Q79" s="283">
        <f t="shared" si="5"/>
        <v>0</v>
      </c>
      <c r="R79" s="283">
        <f t="shared" si="4"/>
        <v>0</v>
      </c>
      <c r="S79" s="215" t="s">
        <v>101</v>
      </c>
      <c r="T79" s="179"/>
      <c r="U79" s="179"/>
      <c r="V79" s="179"/>
      <c r="W79" s="179"/>
      <c r="X79" s="179"/>
      <c r="Y79" s="179"/>
      <c r="Z79" s="179"/>
      <c r="AA79" s="179"/>
      <c r="AB79" s="179"/>
      <c r="AC79" s="179"/>
      <c r="AD79" s="179"/>
    </row>
    <row r="80" spans="1:30" ht="20.25" customHeight="1" x14ac:dyDescent="0.25">
      <c r="A80" s="151" t="s">
        <v>218</v>
      </c>
      <c r="B80" s="152" t="s">
        <v>219</v>
      </c>
      <c r="C80" s="147" t="s">
        <v>101</v>
      </c>
      <c r="D80" s="215" t="s">
        <v>101</v>
      </c>
      <c r="E80" s="215" t="s">
        <v>101</v>
      </c>
      <c r="F80" s="215" t="s">
        <v>101</v>
      </c>
      <c r="G80" s="218">
        <f>G81</f>
        <v>0</v>
      </c>
      <c r="H80" s="218">
        <f>H81</f>
        <v>0</v>
      </c>
      <c r="I80" s="215" t="s">
        <v>101</v>
      </c>
      <c r="J80" s="215" t="s">
        <v>101</v>
      </c>
      <c r="K80" s="215" t="s">
        <v>101</v>
      </c>
      <c r="L80" s="218">
        <f>L81</f>
        <v>0</v>
      </c>
      <c r="M80" s="218">
        <f>M81</f>
        <v>0</v>
      </c>
      <c r="N80" s="215" t="s">
        <v>101</v>
      </c>
      <c r="O80" s="215" t="s">
        <v>101</v>
      </c>
      <c r="P80" s="215" t="s">
        <v>101</v>
      </c>
      <c r="Q80" s="283">
        <f t="shared" si="5"/>
        <v>0</v>
      </c>
      <c r="R80" s="283">
        <f t="shared" si="4"/>
        <v>0</v>
      </c>
      <c r="S80" s="215" t="s">
        <v>101</v>
      </c>
      <c r="T80" s="179"/>
      <c r="U80" s="179"/>
      <c r="V80" s="179"/>
      <c r="W80" s="179"/>
      <c r="X80" s="179"/>
      <c r="Y80" s="179"/>
      <c r="Z80" s="179"/>
      <c r="AA80" s="179"/>
      <c r="AB80" s="179"/>
      <c r="AC80" s="179"/>
      <c r="AD80" s="179"/>
    </row>
    <row r="81" spans="1:30" ht="18" customHeight="1" x14ac:dyDescent="0.25">
      <c r="A81" s="151" t="s">
        <v>218</v>
      </c>
      <c r="B81" s="169" t="s">
        <v>220</v>
      </c>
      <c r="C81" s="147" t="s">
        <v>101</v>
      </c>
      <c r="D81" s="215" t="s">
        <v>101</v>
      </c>
      <c r="E81" s="215" t="s">
        <v>101</v>
      </c>
      <c r="F81" s="215" t="s">
        <v>101</v>
      </c>
      <c r="G81" s="218">
        <v>0</v>
      </c>
      <c r="H81" s="218">
        <v>0</v>
      </c>
      <c r="I81" s="215" t="s">
        <v>101</v>
      </c>
      <c r="J81" s="215" t="s">
        <v>101</v>
      </c>
      <c r="K81" s="215" t="s">
        <v>101</v>
      </c>
      <c r="L81" s="218">
        <v>0</v>
      </c>
      <c r="M81" s="218">
        <v>0</v>
      </c>
      <c r="N81" s="215" t="s">
        <v>101</v>
      </c>
      <c r="O81" s="215" t="s">
        <v>101</v>
      </c>
      <c r="P81" s="215" t="s">
        <v>101</v>
      </c>
      <c r="Q81" s="283">
        <f t="shared" si="5"/>
        <v>0</v>
      </c>
      <c r="R81" s="283">
        <f t="shared" si="4"/>
        <v>0</v>
      </c>
      <c r="S81" s="215" t="s">
        <v>101</v>
      </c>
      <c r="T81" s="179"/>
      <c r="U81" s="179"/>
      <c r="V81" s="179"/>
      <c r="W81" s="179"/>
      <c r="X81" s="179"/>
      <c r="Y81" s="179"/>
      <c r="Z81" s="179"/>
      <c r="AA81" s="179"/>
      <c r="AB81" s="179"/>
      <c r="AC81" s="179"/>
      <c r="AD81" s="179"/>
    </row>
    <row r="82" spans="1:30" ht="20.25" customHeight="1" x14ac:dyDescent="0.25">
      <c r="A82" s="151" t="s">
        <v>221</v>
      </c>
      <c r="B82" s="152" t="s">
        <v>222</v>
      </c>
      <c r="C82" s="147" t="s">
        <v>101</v>
      </c>
      <c r="D82" s="215" t="s">
        <v>101</v>
      </c>
      <c r="E82" s="215" t="s">
        <v>101</v>
      </c>
      <c r="F82" s="215" t="s">
        <v>101</v>
      </c>
      <c r="G82" s="218">
        <v>0</v>
      </c>
      <c r="H82" s="218">
        <v>0</v>
      </c>
      <c r="I82" s="215" t="s">
        <v>101</v>
      </c>
      <c r="J82" s="215" t="s">
        <v>101</v>
      </c>
      <c r="K82" s="215" t="s">
        <v>101</v>
      </c>
      <c r="L82" s="218">
        <v>0</v>
      </c>
      <c r="M82" s="218">
        <v>0</v>
      </c>
      <c r="N82" s="215" t="s">
        <v>101</v>
      </c>
      <c r="O82" s="215" t="s">
        <v>101</v>
      </c>
      <c r="P82" s="215" t="s">
        <v>101</v>
      </c>
      <c r="Q82" s="283">
        <f t="shared" si="5"/>
        <v>0</v>
      </c>
      <c r="R82" s="283">
        <f t="shared" si="4"/>
        <v>0</v>
      </c>
      <c r="S82" s="215" t="s">
        <v>101</v>
      </c>
      <c r="T82" s="179"/>
      <c r="U82" s="179"/>
      <c r="V82" s="179"/>
      <c r="W82" s="179"/>
      <c r="X82" s="179"/>
      <c r="Y82" s="179"/>
      <c r="Z82" s="179"/>
      <c r="AA82" s="179"/>
      <c r="AB82" s="179"/>
      <c r="AC82" s="179"/>
      <c r="AD82" s="179"/>
    </row>
    <row r="83" spans="1:30" ht="19.5" customHeight="1" x14ac:dyDescent="0.25">
      <c r="A83" s="151" t="s">
        <v>223</v>
      </c>
      <c r="B83" s="152" t="s">
        <v>224</v>
      </c>
      <c r="C83" s="147" t="s">
        <v>101</v>
      </c>
      <c r="D83" s="215" t="s">
        <v>101</v>
      </c>
      <c r="E83" s="215" t="s">
        <v>101</v>
      </c>
      <c r="F83" s="215" t="s">
        <v>101</v>
      </c>
      <c r="G83" s="218">
        <v>0</v>
      </c>
      <c r="H83" s="218">
        <v>0</v>
      </c>
      <c r="I83" s="215" t="s">
        <v>101</v>
      </c>
      <c r="J83" s="215" t="s">
        <v>101</v>
      </c>
      <c r="K83" s="215" t="s">
        <v>101</v>
      </c>
      <c r="L83" s="218">
        <v>0</v>
      </c>
      <c r="M83" s="218">
        <v>0</v>
      </c>
      <c r="N83" s="215" t="s">
        <v>101</v>
      </c>
      <c r="O83" s="215" t="s">
        <v>101</v>
      </c>
      <c r="P83" s="215" t="s">
        <v>101</v>
      </c>
      <c r="Q83" s="283">
        <f t="shared" si="5"/>
        <v>0</v>
      </c>
      <c r="R83" s="283">
        <f t="shared" si="4"/>
        <v>0</v>
      </c>
      <c r="S83" s="215" t="s">
        <v>101</v>
      </c>
      <c r="T83" s="179"/>
      <c r="U83" s="179"/>
      <c r="V83" s="179"/>
      <c r="W83" s="179"/>
      <c r="X83" s="179"/>
      <c r="Y83" s="179"/>
      <c r="Z83" s="179"/>
      <c r="AA83" s="179"/>
      <c r="AB83" s="179"/>
      <c r="AC83" s="179"/>
      <c r="AD83" s="179"/>
    </row>
    <row r="84" spans="1:30" ht="17.25" customHeight="1" x14ac:dyDescent="0.25">
      <c r="A84" s="151" t="s">
        <v>225</v>
      </c>
      <c r="B84" s="152" t="s">
        <v>226</v>
      </c>
      <c r="C84" s="147" t="s">
        <v>101</v>
      </c>
      <c r="D84" s="215" t="s">
        <v>101</v>
      </c>
      <c r="E84" s="215" t="s">
        <v>101</v>
      </c>
      <c r="F84" s="215" t="s">
        <v>101</v>
      </c>
      <c r="G84" s="218">
        <f>SUM(G85:G86)</f>
        <v>0</v>
      </c>
      <c r="H84" s="218">
        <f>SUM(H85:H86)</f>
        <v>0</v>
      </c>
      <c r="I84" s="215" t="s">
        <v>101</v>
      </c>
      <c r="J84" s="215" t="s">
        <v>101</v>
      </c>
      <c r="K84" s="215" t="s">
        <v>101</v>
      </c>
      <c r="L84" s="218">
        <f>SUM(L85:L86)</f>
        <v>0</v>
      </c>
      <c r="M84" s="218">
        <f>SUM(M85:M86)</f>
        <v>0</v>
      </c>
      <c r="N84" s="215" t="s">
        <v>101</v>
      </c>
      <c r="O84" s="215" t="s">
        <v>101</v>
      </c>
      <c r="P84" s="215" t="s">
        <v>101</v>
      </c>
      <c r="Q84" s="283">
        <f t="shared" si="5"/>
        <v>0</v>
      </c>
      <c r="R84" s="283">
        <f t="shared" si="4"/>
        <v>0</v>
      </c>
      <c r="S84" s="215" t="s">
        <v>101</v>
      </c>
      <c r="T84" s="179"/>
      <c r="U84" s="179"/>
      <c r="V84" s="179"/>
      <c r="W84" s="179"/>
      <c r="X84" s="179"/>
      <c r="Y84" s="179"/>
      <c r="Z84" s="179"/>
      <c r="AA84" s="179"/>
      <c r="AB84" s="179"/>
      <c r="AC84" s="179"/>
      <c r="AD84" s="179"/>
    </row>
    <row r="85" spans="1:30" ht="20.25" customHeight="1" x14ac:dyDescent="0.25">
      <c r="A85" s="151" t="s">
        <v>227</v>
      </c>
      <c r="B85" s="152" t="s">
        <v>228</v>
      </c>
      <c r="C85" s="147" t="s">
        <v>101</v>
      </c>
      <c r="D85" s="215" t="s">
        <v>101</v>
      </c>
      <c r="E85" s="215" t="s">
        <v>101</v>
      </c>
      <c r="F85" s="215" t="s">
        <v>101</v>
      </c>
      <c r="G85" s="218">
        <v>0</v>
      </c>
      <c r="H85" s="218">
        <v>0</v>
      </c>
      <c r="I85" s="215" t="s">
        <v>101</v>
      </c>
      <c r="J85" s="215" t="s">
        <v>101</v>
      </c>
      <c r="K85" s="215" t="s">
        <v>101</v>
      </c>
      <c r="L85" s="218">
        <v>0</v>
      </c>
      <c r="M85" s="218">
        <v>0</v>
      </c>
      <c r="N85" s="215" t="s">
        <v>101</v>
      </c>
      <c r="O85" s="215" t="s">
        <v>101</v>
      </c>
      <c r="P85" s="215" t="s">
        <v>101</v>
      </c>
      <c r="Q85" s="283">
        <f t="shared" si="5"/>
        <v>0</v>
      </c>
      <c r="R85" s="283">
        <f t="shared" si="4"/>
        <v>0</v>
      </c>
      <c r="S85" s="215" t="s">
        <v>101</v>
      </c>
      <c r="T85" s="179"/>
      <c r="U85" s="179"/>
      <c r="V85" s="179"/>
      <c r="W85" s="179"/>
      <c r="X85" s="179"/>
      <c r="Y85" s="179"/>
      <c r="Z85" s="179"/>
      <c r="AA85" s="179"/>
      <c r="AB85" s="179"/>
      <c r="AC85" s="179"/>
      <c r="AD85" s="179"/>
    </row>
    <row r="86" spans="1:30" ht="19.5" customHeight="1" x14ac:dyDescent="0.25">
      <c r="A86" s="151" t="s">
        <v>229</v>
      </c>
      <c r="B86" s="152" t="s">
        <v>230</v>
      </c>
      <c r="C86" s="147" t="s">
        <v>101</v>
      </c>
      <c r="D86" s="215" t="s">
        <v>101</v>
      </c>
      <c r="E86" s="215" t="s">
        <v>101</v>
      </c>
      <c r="F86" s="215" t="s">
        <v>101</v>
      </c>
      <c r="G86" s="218">
        <v>0</v>
      </c>
      <c r="H86" s="218">
        <v>0</v>
      </c>
      <c r="I86" s="215" t="s">
        <v>101</v>
      </c>
      <c r="J86" s="215" t="s">
        <v>101</v>
      </c>
      <c r="K86" s="215" t="s">
        <v>101</v>
      </c>
      <c r="L86" s="218">
        <v>0</v>
      </c>
      <c r="M86" s="218">
        <v>0</v>
      </c>
      <c r="N86" s="215" t="s">
        <v>101</v>
      </c>
      <c r="O86" s="215" t="s">
        <v>101</v>
      </c>
      <c r="P86" s="215" t="s">
        <v>101</v>
      </c>
      <c r="Q86" s="283">
        <f t="shared" si="5"/>
        <v>0</v>
      </c>
      <c r="R86" s="283">
        <f t="shared" si="4"/>
        <v>0</v>
      </c>
      <c r="S86" s="215" t="s">
        <v>101</v>
      </c>
      <c r="T86" s="179"/>
      <c r="U86" s="179"/>
      <c r="V86" s="179"/>
      <c r="W86" s="179"/>
      <c r="X86" s="179"/>
      <c r="Y86" s="179"/>
      <c r="Z86" s="179"/>
      <c r="AA86" s="179"/>
      <c r="AB86" s="179"/>
      <c r="AC86" s="179"/>
      <c r="AD86" s="179"/>
    </row>
    <row r="87" spans="1:30" ht="35.25" customHeight="1" x14ac:dyDescent="0.25">
      <c r="A87" s="151" t="s">
        <v>231</v>
      </c>
      <c r="B87" s="152" t="s">
        <v>232</v>
      </c>
      <c r="C87" s="147" t="s">
        <v>101</v>
      </c>
      <c r="D87" s="215" t="s">
        <v>101</v>
      </c>
      <c r="E87" s="215" t="s">
        <v>101</v>
      </c>
      <c r="F87" s="215" t="s">
        <v>101</v>
      </c>
      <c r="G87" s="218">
        <f>SUM(G88:G89)</f>
        <v>0</v>
      </c>
      <c r="H87" s="218">
        <f>SUM(H88:H89)</f>
        <v>0</v>
      </c>
      <c r="I87" s="215" t="s">
        <v>101</v>
      </c>
      <c r="J87" s="215" t="s">
        <v>101</v>
      </c>
      <c r="K87" s="215" t="s">
        <v>101</v>
      </c>
      <c r="L87" s="218">
        <f>SUM(L88:L89)</f>
        <v>0</v>
      </c>
      <c r="M87" s="218">
        <f>SUM(M88:M89)</f>
        <v>0</v>
      </c>
      <c r="N87" s="215" t="s">
        <v>101</v>
      </c>
      <c r="O87" s="215" t="s">
        <v>101</v>
      </c>
      <c r="P87" s="215" t="s">
        <v>101</v>
      </c>
      <c r="Q87" s="283">
        <f t="shared" si="5"/>
        <v>0</v>
      </c>
      <c r="R87" s="283">
        <f t="shared" si="4"/>
        <v>0</v>
      </c>
      <c r="S87" s="215" t="s">
        <v>101</v>
      </c>
      <c r="T87" s="179"/>
      <c r="U87" s="179"/>
      <c r="V87" s="179"/>
      <c r="W87" s="179"/>
      <c r="X87" s="179"/>
      <c r="Y87" s="179"/>
      <c r="Z87" s="179"/>
      <c r="AA87" s="179"/>
      <c r="AB87" s="179"/>
      <c r="AC87" s="179"/>
      <c r="AD87" s="179"/>
    </row>
    <row r="88" spans="1:30" ht="31.5" x14ac:dyDescent="0.25">
      <c r="A88" s="151" t="s">
        <v>233</v>
      </c>
      <c r="B88" s="152" t="s">
        <v>234</v>
      </c>
      <c r="C88" s="147" t="s">
        <v>101</v>
      </c>
      <c r="D88" s="215" t="s">
        <v>101</v>
      </c>
      <c r="E88" s="215" t="s">
        <v>101</v>
      </c>
      <c r="F88" s="215" t="s">
        <v>101</v>
      </c>
      <c r="G88" s="218">
        <v>0</v>
      </c>
      <c r="H88" s="218">
        <v>0</v>
      </c>
      <c r="I88" s="215" t="s">
        <v>101</v>
      </c>
      <c r="J88" s="215" t="s">
        <v>101</v>
      </c>
      <c r="K88" s="215" t="s">
        <v>101</v>
      </c>
      <c r="L88" s="218">
        <v>0</v>
      </c>
      <c r="M88" s="218">
        <v>0</v>
      </c>
      <c r="N88" s="215" t="s">
        <v>101</v>
      </c>
      <c r="O88" s="215" t="s">
        <v>101</v>
      </c>
      <c r="P88" s="215" t="s">
        <v>101</v>
      </c>
      <c r="Q88" s="283">
        <f t="shared" si="5"/>
        <v>0</v>
      </c>
      <c r="R88" s="283">
        <f t="shared" si="4"/>
        <v>0</v>
      </c>
      <c r="S88" s="215" t="s">
        <v>101</v>
      </c>
      <c r="T88" s="179"/>
      <c r="U88" s="179"/>
      <c r="V88" s="179"/>
      <c r="W88" s="179"/>
      <c r="X88" s="179"/>
      <c r="Y88" s="179"/>
      <c r="Z88" s="179"/>
      <c r="AA88" s="179"/>
      <c r="AB88" s="179"/>
      <c r="AC88" s="179"/>
      <c r="AD88" s="179"/>
    </row>
    <row r="89" spans="1:30" ht="31.5" x14ac:dyDescent="0.25">
      <c r="A89" s="151" t="s">
        <v>235</v>
      </c>
      <c r="B89" s="152" t="s">
        <v>236</v>
      </c>
      <c r="C89" s="147" t="s">
        <v>101</v>
      </c>
      <c r="D89" s="215" t="s">
        <v>101</v>
      </c>
      <c r="E89" s="215" t="s">
        <v>101</v>
      </c>
      <c r="F89" s="215" t="s">
        <v>101</v>
      </c>
      <c r="G89" s="218">
        <v>0</v>
      </c>
      <c r="H89" s="218">
        <v>0</v>
      </c>
      <c r="I89" s="215" t="s">
        <v>101</v>
      </c>
      <c r="J89" s="215" t="s">
        <v>101</v>
      </c>
      <c r="K89" s="215" t="s">
        <v>101</v>
      </c>
      <c r="L89" s="218">
        <v>0</v>
      </c>
      <c r="M89" s="218">
        <v>0</v>
      </c>
      <c r="N89" s="215" t="s">
        <v>101</v>
      </c>
      <c r="O89" s="215" t="s">
        <v>101</v>
      </c>
      <c r="P89" s="215" t="s">
        <v>101</v>
      </c>
      <c r="Q89" s="283">
        <f t="shared" si="5"/>
        <v>0</v>
      </c>
      <c r="R89" s="283">
        <f t="shared" si="4"/>
        <v>0</v>
      </c>
      <c r="S89" s="215" t="s">
        <v>101</v>
      </c>
      <c r="T89" s="179"/>
      <c r="U89" s="179"/>
      <c r="V89" s="179"/>
      <c r="W89" s="179"/>
      <c r="X89" s="179"/>
      <c r="Y89" s="179"/>
      <c r="Z89" s="179"/>
      <c r="AA89" s="179"/>
      <c r="AB89" s="179"/>
      <c r="AC89" s="179"/>
      <c r="AD89" s="179"/>
    </row>
    <row r="90" spans="1:30" ht="17.25" customHeight="1" x14ac:dyDescent="0.25">
      <c r="A90" s="151" t="s">
        <v>237</v>
      </c>
      <c r="B90" s="152" t="s">
        <v>238</v>
      </c>
      <c r="C90" s="147" t="s">
        <v>101</v>
      </c>
      <c r="D90" s="215" t="s">
        <v>101</v>
      </c>
      <c r="E90" s="215" t="s">
        <v>101</v>
      </c>
      <c r="F90" s="215" t="s">
        <v>101</v>
      </c>
      <c r="G90" s="218">
        <f>SUM(G91:G99)</f>
        <v>0</v>
      </c>
      <c r="H90" s="218">
        <f>SUM(H91:H99)</f>
        <v>0</v>
      </c>
      <c r="I90" s="215" t="s">
        <v>101</v>
      </c>
      <c r="J90" s="215" t="s">
        <v>101</v>
      </c>
      <c r="K90" s="215" t="s">
        <v>101</v>
      </c>
      <c r="L90" s="218">
        <f>SUM(L91:L99)</f>
        <v>0</v>
      </c>
      <c r="M90" s="218">
        <f>SUM(M91:M99)</f>
        <v>0</v>
      </c>
      <c r="N90" s="215" t="s">
        <v>101</v>
      </c>
      <c r="O90" s="215" t="s">
        <v>101</v>
      </c>
      <c r="P90" s="215" t="s">
        <v>101</v>
      </c>
      <c r="Q90" s="283">
        <f t="shared" si="5"/>
        <v>0</v>
      </c>
      <c r="R90" s="283">
        <f t="shared" si="4"/>
        <v>0</v>
      </c>
      <c r="S90" s="215" t="s">
        <v>101</v>
      </c>
      <c r="T90" s="179"/>
      <c r="U90" s="179"/>
      <c r="V90" s="179"/>
      <c r="W90" s="179"/>
      <c r="X90" s="179"/>
      <c r="Y90" s="179"/>
      <c r="Z90" s="179"/>
      <c r="AA90" s="179"/>
      <c r="AB90" s="179"/>
      <c r="AC90" s="179"/>
      <c r="AD90" s="179"/>
    </row>
    <row r="91" spans="1:30" ht="17.25" customHeight="1" x14ac:dyDescent="0.25">
      <c r="A91" s="151" t="s">
        <v>237</v>
      </c>
      <c r="B91" s="164" t="s">
        <v>239</v>
      </c>
      <c r="C91" s="147" t="s">
        <v>240</v>
      </c>
      <c r="D91" s="215" t="s">
        <v>101</v>
      </c>
      <c r="E91" s="215" t="s">
        <v>101</v>
      </c>
      <c r="F91" s="215" t="s">
        <v>101</v>
      </c>
      <c r="G91" s="218">
        <v>0</v>
      </c>
      <c r="H91" s="218">
        <v>0</v>
      </c>
      <c r="I91" s="215" t="s">
        <v>101</v>
      </c>
      <c r="J91" s="215" t="s">
        <v>101</v>
      </c>
      <c r="K91" s="215" t="s">
        <v>101</v>
      </c>
      <c r="L91" s="218">
        <v>0</v>
      </c>
      <c r="M91" s="218">
        <v>0</v>
      </c>
      <c r="N91" s="215" t="s">
        <v>101</v>
      </c>
      <c r="O91" s="215" t="s">
        <v>101</v>
      </c>
      <c r="P91" s="215" t="s">
        <v>101</v>
      </c>
      <c r="Q91" s="283">
        <f t="shared" si="5"/>
        <v>0</v>
      </c>
      <c r="R91" s="283">
        <f t="shared" si="4"/>
        <v>0</v>
      </c>
      <c r="S91" s="215" t="s">
        <v>101</v>
      </c>
      <c r="T91" s="179"/>
      <c r="U91" s="179"/>
      <c r="V91" s="179"/>
      <c r="W91" s="179"/>
      <c r="X91" s="179"/>
      <c r="Y91" s="179"/>
      <c r="Z91" s="179"/>
      <c r="AA91" s="179"/>
      <c r="AB91" s="179"/>
      <c r="AC91" s="179"/>
      <c r="AD91" s="179"/>
    </row>
    <row r="92" spans="1:30" ht="31.5" x14ac:dyDescent="0.25">
      <c r="A92" s="151" t="s">
        <v>237</v>
      </c>
      <c r="B92" s="164" t="s">
        <v>241</v>
      </c>
      <c r="C92" s="147" t="s">
        <v>242</v>
      </c>
      <c r="D92" s="215" t="s">
        <v>101</v>
      </c>
      <c r="E92" s="215" t="s">
        <v>101</v>
      </c>
      <c r="F92" s="215" t="s">
        <v>101</v>
      </c>
      <c r="G92" s="218">
        <v>0</v>
      </c>
      <c r="H92" s="218">
        <v>0</v>
      </c>
      <c r="I92" s="215" t="s">
        <v>101</v>
      </c>
      <c r="J92" s="215" t="s">
        <v>101</v>
      </c>
      <c r="K92" s="215" t="s">
        <v>101</v>
      </c>
      <c r="L92" s="218">
        <v>0</v>
      </c>
      <c r="M92" s="218">
        <v>0</v>
      </c>
      <c r="N92" s="215" t="s">
        <v>101</v>
      </c>
      <c r="O92" s="215" t="s">
        <v>101</v>
      </c>
      <c r="P92" s="215" t="s">
        <v>101</v>
      </c>
      <c r="Q92" s="283">
        <f t="shared" si="5"/>
        <v>0</v>
      </c>
      <c r="R92" s="283">
        <f t="shared" si="4"/>
        <v>0</v>
      </c>
      <c r="S92" s="215" t="s">
        <v>101</v>
      </c>
      <c r="T92" s="179"/>
      <c r="U92" s="179"/>
      <c r="V92" s="179"/>
      <c r="W92" s="179"/>
      <c r="X92" s="179"/>
      <c r="Y92" s="179"/>
      <c r="Z92" s="179"/>
      <c r="AA92" s="179"/>
      <c r="AB92" s="179"/>
      <c r="AC92" s="179"/>
      <c r="AD92" s="179"/>
    </row>
    <row r="93" spans="1:30" ht="17.25" customHeight="1" x14ac:dyDescent="0.25">
      <c r="A93" s="151" t="s">
        <v>237</v>
      </c>
      <c r="B93" s="164" t="s">
        <v>243</v>
      </c>
      <c r="C93" s="147" t="s">
        <v>244</v>
      </c>
      <c r="D93" s="215" t="s">
        <v>101</v>
      </c>
      <c r="E93" s="215" t="s">
        <v>101</v>
      </c>
      <c r="F93" s="215" t="s">
        <v>101</v>
      </c>
      <c r="G93" s="218">
        <v>0</v>
      </c>
      <c r="H93" s="218">
        <v>0</v>
      </c>
      <c r="I93" s="215" t="s">
        <v>101</v>
      </c>
      <c r="J93" s="215" t="s">
        <v>101</v>
      </c>
      <c r="K93" s="215" t="s">
        <v>101</v>
      </c>
      <c r="L93" s="218">
        <v>0</v>
      </c>
      <c r="M93" s="218">
        <v>0</v>
      </c>
      <c r="N93" s="215" t="s">
        <v>101</v>
      </c>
      <c r="O93" s="215" t="s">
        <v>101</v>
      </c>
      <c r="P93" s="215" t="s">
        <v>101</v>
      </c>
      <c r="Q93" s="283">
        <f t="shared" si="5"/>
        <v>0</v>
      </c>
      <c r="R93" s="283">
        <f t="shared" si="4"/>
        <v>0</v>
      </c>
      <c r="S93" s="215" t="s">
        <v>101</v>
      </c>
      <c r="T93" s="179"/>
      <c r="U93" s="179"/>
      <c r="V93" s="179"/>
      <c r="W93" s="179"/>
      <c r="X93" s="179"/>
      <c r="Y93" s="179"/>
      <c r="Z93" s="179"/>
      <c r="AA93" s="179"/>
      <c r="AB93" s="179"/>
      <c r="AC93" s="179"/>
      <c r="AD93" s="179"/>
    </row>
    <row r="94" spans="1:30" ht="17.25" customHeight="1" x14ac:dyDescent="0.25">
      <c r="A94" s="151" t="s">
        <v>237</v>
      </c>
      <c r="B94" s="164" t="s">
        <v>245</v>
      </c>
      <c r="C94" s="147" t="s">
        <v>246</v>
      </c>
      <c r="D94" s="215" t="s">
        <v>101</v>
      </c>
      <c r="E94" s="215" t="s">
        <v>101</v>
      </c>
      <c r="F94" s="215" t="s">
        <v>101</v>
      </c>
      <c r="G94" s="218">
        <v>0</v>
      </c>
      <c r="H94" s="218">
        <v>0</v>
      </c>
      <c r="I94" s="215" t="s">
        <v>101</v>
      </c>
      <c r="J94" s="215" t="s">
        <v>101</v>
      </c>
      <c r="K94" s="215" t="s">
        <v>101</v>
      </c>
      <c r="L94" s="218">
        <v>0</v>
      </c>
      <c r="M94" s="218">
        <v>0</v>
      </c>
      <c r="N94" s="215" t="s">
        <v>101</v>
      </c>
      <c r="O94" s="215" t="s">
        <v>101</v>
      </c>
      <c r="P94" s="215" t="s">
        <v>101</v>
      </c>
      <c r="Q94" s="283">
        <f t="shared" si="5"/>
        <v>0</v>
      </c>
      <c r="R94" s="283">
        <f t="shared" si="4"/>
        <v>0</v>
      </c>
      <c r="S94" s="215" t="s">
        <v>101</v>
      </c>
      <c r="T94" s="179"/>
      <c r="U94" s="179"/>
      <c r="V94" s="179"/>
      <c r="W94" s="179"/>
      <c r="X94" s="179"/>
      <c r="Y94" s="179"/>
      <c r="Z94" s="179"/>
      <c r="AA94" s="179"/>
      <c r="AB94" s="179"/>
      <c r="AC94" s="179"/>
      <c r="AD94" s="179"/>
    </row>
    <row r="95" spans="1:30" ht="18.75" customHeight="1" x14ac:dyDescent="0.25">
      <c r="A95" s="151" t="s">
        <v>237</v>
      </c>
      <c r="B95" s="171" t="s">
        <v>247</v>
      </c>
      <c r="C95" s="147" t="s">
        <v>248</v>
      </c>
      <c r="D95" s="215" t="s">
        <v>101</v>
      </c>
      <c r="E95" s="215" t="s">
        <v>101</v>
      </c>
      <c r="F95" s="215" t="s">
        <v>101</v>
      </c>
      <c r="G95" s="218">
        <v>0</v>
      </c>
      <c r="H95" s="218">
        <v>0</v>
      </c>
      <c r="I95" s="215" t="s">
        <v>101</v>
      </c>
      <c r="J95" s="215" t="s">
        <v>101</v>
      </c>
      <c r="K95" s="215" t="s">
        <v>101</v>
      </c>
      <c r="L95" s="218">
        <v>0</v>
      </c>
      <c r="M95" s="218">
        <v>0</v>
      </c>
      <c r="N95" s="215" t="s">
        <v>101</v>
      </c>
      <c r="O95" s="215" t="s">
        <v>101</v>
      </c>
      <c r="P95" s="215" t="s">
        <v>101</v>
      </c>
      <c r="Q95" s="283">
        <f t="shared" si="5"/>
        <v>0</v>
      </c>
      <c r="R95" s="283">
        <f t="shared" si="4"/>
        <v>0</v>
      </c>
      <c r="S95" s="215" t="s">
        <v>101</v>
      </c>
      <c r="T95" s="179"/>
      <c r="U95" s="179"/>
      <c r="V95" s="179"/>
      <c r="W95" s="179"/>
      <c r="X95" s="179"/>
      <c r="Y95" s="179"/>
      <c r="Z95" s="179"/>
      <c r="AA95" s="179"/>
      <c r="AB95" s="179"/>
      <c r="AC95" s="179"/>
      <c r="AD95" s="179"/>
    </row>
    <row r="96" spans="1:30" ht="17.25" customHeight="1" x14ac:dyDescent="0.25">
      <c r="A96" s="151" t="s">
        <v>237</v>
      </c>
      <c r="B96" s="171" t="s">
        <v>249</v>
      </c>
      <c r="C96" s="147" t="s">
        <v>250</v>
      </c>
      <c r="D96" s="215" t="s">
        <v>101</v>
      </c>
      <c r="E96" s="215" t="s">
        <v>101</v>
      </c>
      <c r="F96" s="215" t="s">
        <v>101</v>
      </c>
      <c r="G96" s="218">
        <v>0</v>
      </c>
      <c r="H96" s="218">
        <v>0</v>
      </c>
      <c r="I96" s="215" t="s">
        <v>101</v>
      </c>
      <c r="J96" s="215" t="s">
        <v>101</v>
      </c>
      <c r="K96" s="215" t="s">
        <v>101</v>
      </c>
      <c r="L96" s="218">
        <v>0</v>
      </c>
      <c r="M96" s="218">
        <v>0</v>
      </c>
      <c r="N96" s="215" t="s">
        <v>101</v>
      </c>
      <c r="O96" s="215" t="s">
        <v>101</v>
      </c>
      <c r="P96" s="215" t="s">
        <v>101</v>
      </c>
      <c r="Q96" s="283">
        <f t="shared" si="5"/>
        <v>0</v>
      </c>
      <c r="R96" s="283">
        <f t="shared" si="4"/>
        <v>0</v>
      </c>
      <c r="S96" s="215" t="s">
        <v>101</v>
      </c>
      <c r="T96" s="179"/>
      <c r="U96" s="179"/>
      <c r="V96" s="179"/>
      <c r="W96" s="179"/>
      <c r="X96" s="179"/>
      <c r="Y96" s="179"/>
      <c r="Z96" s="179"/>
      <c r="AA96" s="179"/>
      <c r="AB96" s="179"/>
      <c r="AC96" s="179"/>
      <c r="AD96" s="179"/>
    </row>
    <row r="97" spans="1:30" x14ac:dyDescent="0.25">
      <c r="A97" s="151" t="s">
        <v>237</v>
      </c>
      <c r="B97" s="168" t="s">
        <v>251</v>
      </c>
      <c r="C97" s="147" t="s">
        <v>252</v>
      </c>
      <c r="D97" s="215" t="s">
        <v>101</v>
      </c>
      <c r="E97" s="215" t="s">
        <v>101</v>
      </c>
      <c r="F97" s="215" t="s">
        <v>101</v>
      </c>
      <c r="G97" s="218">
        <v>0</v>
      </c>
      <c r="H97" s="218">
        <v>0</v>
      </c>
      <c r="I97" s="215" t="s">
        <v>101</v>
      </c>
      <c r="J97" s="215" t="s">
        <v>101</v>
      </c>
      <c r="K97" s="215" t="s">
        <v>101</v>
      </c>
      <c r="L97" s="218">
        <v>0</v>
      </c>
      <c r="M97" s="218">
        <v>0</v>
      </c>
      <c r="N97" s="215" t="s">
        <v>101</v>
      </c>
      <c r="O97" s="215" t="s">
        <v>101</v>
      </c>
      <c r="P97" s="215" t="s">
        <v>101</v>
      </c>
      <c r="Q97" s="283">
        <f t="shared" si="5"/>
        <v>0</v>
      </c>
      <c r="R97" s="283">
        <f t="shared" si="4"/>
        <v>0</v>
      </c>
      <c r="S97" s="215" t="s">
        <v>101</v>
      </c>
      <c r="T97" s="179"/>
      <c r="U97" s="179"/>
      <c r="V97" s="179"/>
      <c r="W97" s="179"/>
      <c r="X97" s="179"/>
      <c r="Y97" s="179"/>
      <c r="Z97" s="179"/>
      <c r="AA97" s="179"/>
      <c r="AB97" s="179"/>
      <c r="AC97" s="179"/>
      <c r="AD97" s="179"/>
    </row>
    <row r="98" spans="1:30" x14ac:dyDescent="0.25">
      <c r="A98" s="151" t="s">
        <v>237</v>
      </c>
      <c r="B98" s="169" t="s">
        <v>253</v>
      </c>
      <c r="C98" s="147" t="s">
        <v>254</v>
      </c>
      <c r="D98" s="215" t="s">
        <v>101</v>
      </c>
      <c r="E98" s="215" t="s">
        <v>101</v>
      </c>
      <c r="F98" s="215" t="s">
        <v>101</v>
      </c>
      <c r="G98" s="218">
        <v>0</v>
      </c>
      <c r="H98" s="218">
        <v>0</v>
      </c>
      <c r="I98" s="215" t="s">
        <v>101</v>
      </c>
      <c r="J98" s="215" t="s">
        <v>101</v>
      </c>
      <c r="K98" s="215" t="s">
        <v>101</v>
      </c>
      <c r="L98" s="218">
        <v>0</v>
      </c>
      <c r="M98" s="218">
        <v>0</v>
      </c>
      <c r="N98" s="215" t="s">
        <v>101</v>
      </c>
      <c r="O98" s="215" t="s">
        <v>101</v>
      </c>
      <c r="P98" s="215" t="s">
        <v>101</v>
      </c>
      <c r="Q98" s="283">
        <f t="shared" si="5"/>
        <v>0</v>
      </c>
      <c r="R98" s="283">
        <f t="shared" si="4"/>
        <v>0</v>
      </c>
      <c r="S98" s="215" t="s">
        <v>101</v>
      </c>
      <c r="T98" s="179"/>
      <c r="U98" s="179"/>
      <c r="V98" s="179"/>
      <c r="W98" s="179"/>
      <c r="X98" s="179"/>
      <c r="Y98" s="179"/>
      <c r="Z98" s="179"/>
      <c r="AA98" s="179"/>
      <c r="AB98" s="179"/>
      <c r="AC98" s="179"/>
      <c r="AD98" s="179"/>
    </row>
    <row r="99" spans="1:30" x14ac:dyDescent="0.25">
      <c r="A99" s="151" t="s">
        <v>237</v>
      </c>
      <c r="B99" s="168" t="s">
        <v>255</v>
      </c>
      <c r="C99" s="147" t="s">
        <v>256</v>
      </c>
      <c r="D99" s="215" t="s">
        <v>101</v>
      </c>
      <c r="E99" s="215" t="s">
        <v>101</v>
      </c>
      <c r="F99" s="215" t="s">
        <v>101</v>
      </c>
      <c r="G99" s="218">
        <v>0</v>
      </c>
      <c r="H99" s="218">
        <v>0</v>
      </c>
      <c r="I99" s="215" t="s">
        <v>101</v>
      </c>
      <c r="J99" s="215" t="s">
        <v>101</v>
      </c>
      <c r="K99" s="215" t="s">
        <v>101</v>
      </c>
      <c r="L99" s="218">
        <v>0</v>
      </c>
      <c r="M99" s="218">
        <v>0</v>
      </c>
      <c r="N99" s="215" t="s">
        <v>101</v>
      </c>
      <c r="O99" s="215" t="s">
        <v>101</v>
      </c>
      <c r="P99" s="215" t="s">
        <v>101</v>
      </c>
      <c r="Q99" s="283">
        <f t="shared" si="5"/>
        <v>0</v>
      </c>
      <c r="R99" s="283">
        <f t="shared" si="4"/>
        <v>0</v>
      </c>
      <c r="S99" s="215" t="s">
        <v>101</v>
      </c>
      <c r="T99" s="179"/>
      <c r="U99" s="179"/>
      <c r="V99" s="179"/>
      <c r="W99" s="179"/>
      <c r="X99" s="179"/>
      <c r="Y99" s="179"/>
      <c r="Z99" s="179"/>
      <c r="AA99" s="179"/>
      <c r="AB99" s="179"/>
      <c r="AC99" s="179"/>
      <c r="AD99" s="179"/>
    </row>
    <row r="100" spans="1:30" ht="16.5" customHeight="1" x14ac:dyDescent="0.25">
      <c r="A100" s="151" t="s">
        <v>257</v>
      </c>
      <c r="B100" s="152" t="s">
        <v>258</v>
      </c>
      <c r="C100" s="147" t="s">
        <v>101</v>
      </c>
      <c r="D100" s="215" t="s">
        <v>101</v>
      </c>
      <c r="E100" s="215" t="s">
        <v>101</v>
      </c>
      <c r="F100" s="215" t="s">
        <v>101</v>
      </c>
      <c r="G100" s="218">
        <v>0</v>
      </c>
      <c r="H100" s="218">
        <v>0</v>
      </c>
      <c r="I100" s="215" t="s">
        <v>101</v>
      </c>
      <c r="J100" s="215" t="s">
        <v>101</v>
      </c>
      <c r="K100" s="215" t="s">
        <v>101</v>
      </c>
      <c r="L100" s="218">
        <v>0</v>
      </c>
      <c r="M100" s="218">
        <v>0</v>
      </c>
      <c r="N100" s="215" t="s">
        <v>101</v>
      </c>
      <c r="O100" s="215" t="s">
        <v>101</v>
      </c>
      <c r="P100" s="215" t="s">
        <v>101</v>
      </c>
      <c r="Q100" s="283">
        <f t="shared" si="5"/>
        <v>0</v>
      </c>
      <c r="R100" s="283">
        <f t="shared" si="4"/>
        <v>0</v>
      </c>
      <c r="S100" s="215" t="s">
        <v>101</v>
      </c>
      <c r="T100" s="179"/>
      <c r="U100" s="179"/>
      <c r="V100" s="179"/>
      <c r="W100" s="179"/>
      <c r="X100" s="179"/>
      <c r="Y100" s="179"/>
      <c r="Z100" s="179"/>
      <c r="AA100" s="179"/>
      <c r="AB100" s="179"/>
      <c r="AC100" s="179"/>
      <c r="AD100" s="179"/>
    </row>
    <row r="101" spans="1:30" x14ac:dyDescent="0.25">
      <c r="A101" s="151" t="s">
        <v>259</v>
      </c>
      <c r="B101" s="152" t="s">
        <v>260</v>
      </c>
      <c r="C101" s="147" t="s">
        <v>101</v>
      </c>
      <c r="D101" s="215" t="s">
        <v>101</v>
      </c>
      <c r="E101" s="215" t="s">
        <v>101</v>
      </c>
      <c r="F101" s="215" t="s">
        <v>101</v>
      </c>
      <c r="G101" s="218">
        <f>G102+G112</f>
        <v>0</v>
      </c>
      <c r="H101" s="218">
        <f>H102+H112</f>
        <v>0</v>
      </c>
      <c r="I101" s="215" t="s">
        <v>101</v>
      </c>
      <c r="J101" s="215" t="s">
        <v>101</v>
      </c>
      <c r="K101" s="215" t="s">
        <v>101</v>
      </c>
      <c r="L101" s="218">
        <f>L102+L112</f>
        <v>0</v>
      </c>
      <c r="M101" s="218">
        <f>M102+M112</f>
        <v>0</v>
      </c>
      <c r="N101" s="215" t="s">
        <v>101</v>
      </c>
      <c r="O101" s="215" t="s">
        <v>101</v>
      </c>
      <c r="P101" s="215" t="s">
        <v>101</v>
      </c>
      <c r="Q101" s="283">
        <f t="shared" si="5"/>
        <v>0</v>
      </c>
      <c r="R101" s="283">
        <f t="shared" si="4"/>
        <v>0</v>
      </c>
      <c r="S101" s="215" t="s">
        <v>101</v>
      </c>
      <c r="T101" s="179"/>
      <c r="U101" s="179"/>
      <c r="V101" s="179"/>
      <c r="W101" s="179"/>
      <c r="X101" s="179"/>
      <c r="Y101" s="179"/>
      <c r="Z101" s="179"/>
      <c r="AA101" s="179"/>
      <c r="AB101" s="179"/>
      <c r="AC101" s="179"/>
      <c r="AD101" s="179"/>
    </row>
    <row r="102" spans="1:30" x14ac:dyDescent="0.25">
      <c r="A102" s="151" t="s">
        <v>259</v>
      </c>
      <c r="B102" s="160" t="s">
        <v>261</v>
      </c>
      <c r="C102" s="174" t="s">
        <v>262</v>
      </c>
      <c r="D102" s="215" t="s">
        <v>101</v>
      </c>
      <c r="E102" s="215" t="s">
        <v>101</v>
      </c>
      <c r="F102" s="215" t="s">
        <v>101</v>
      </c>
      <c r="G102" s="218">
        <v>0</v>
      </c>
      <c r="H102" s="218">
        <v>0</v>
      </c>
      <c r="I102" s="215" t="s">
        <v>101</v>
      </c>
      <c r="J102" s="215" t="s">
        <v>101</v>
      </c>
      <c r="K102" s="215" t="s">
        <v>101</v>
      </c>
      <c r="L102" s="218">
        <v>0</v>
      </c>
      <c r="M102" s="218">
        <v>0</v>
      </c>
      <c r="N102" s="215" t="s">
        <v>101</v>
      </c>
      <c r="O102" s="215" t="s">
        <v>101</v>
      </c>
      <c r="P102" s="215" t="s">
        <v>101</v>
      </c>
      <c r="Q102" s="283">
        <f t="shared" si="5"/>
        <v>0</v>
      </c>
      <c r="R102" s="283">
        <f t="shared" si="4"/>
        <v>0</v>
      </c>
      <c r="S102" s="215" t="s">
        <v>101</v>
      </c>
    </row>
    <row r="103" spans="1:30" x14ac:dyDescent="0.25">
      <c r="A103" s="151" t="s">
        <v>259</v>
      </c>
      <c r="B103" s="175" t="s">
        <v>263</v>
      </c>
      <c r="C103" s="174" t="s">
        <v>101</v>
      </c>
      <c r="D103" s="215" t="s">
        <v>101</v>
      </c>
      <c r="E103" s="215" t="s">
        <v>101</v>
      </c>
      <c r="F103" s="215" t="s">
        <v>101</v>
      </c>
      <c r="G103" s="218">
        <v>0</v>
      </c>
      <c r="H103" s="218">
        <v>0</v>
      </c>
      <c r="I103" s="215" t="s">
        <v>101</v>
      </c>
      <c r="J103" s="215" t="s">
        <v>101</v>
      </c>
      <c r="K103" s="215" t="s">
        <v>101</v>
      </c>
      <c r="L103" s="218">
        <v>0</v>
      </c>
      <c r="M103" s="218">
        <v>0</v>
      </c>
      <c r="N103" s="215" t="s">
        <v>101</v>
      </c>
      <c r="O103" s="215" t="s">
        <v>101</v>
      </c>
      <c r="P103" s="215" t="s">
        <v>101</v>
      </c>
      <c r="Q103" s="283">
        <f t="shared" si="5"/>
        <v>0</v>
      </c>
      <c r="R103" s="283">
        <f t="shared" si="4"/>
        <v>0</v>
      </c>
      <c r="S103" s="215" t="s">
        <v>101</v>
      </c>
    </row>
    <row r="104" spans="1:30" x14ac:dyDescent="0.25">
      <c r="A104" s="151" t="s">
        <v>264</v>
      </c>
      <c r="B104" s="175" t="s">
        <v>265</v>
      </c>
      <c r="C104" s="174" t="s">
        <v>266</v>
      </c>
      <c r="D104" s="215" t="s">
        <v>101</v>
      </c>
      <c r="E104" s="215" t="s">
        <v>101</v>
      </c>
      <c r="F104" s="215" t="s">
        <v>101</v>
      </c>
      <c r="G104" s="218">
        <v>0</v>
      </c>
      <c r="H104" s="218">
        <v>0</v>
      </c>
      <c r="I104" s="215" t="s">
        <v>101</v>
      </c>
      <c r="J104" s="215" t="s">
        <v>101</v>
      </c>
      <c r="K104" s="215" t="s">
        <v>101</v>
      </c>
      <c r="L104" s="218">
        <v>0</v>
      </c>
      <c r="M104" s="218">
        <v>0</v>
      </c>
      <c r="N104" s="215" t="s">
        <v>101</v>
      </c>
      <c r="O104" s="215" t="s">
        <v>101</v>
      </c>
      <c r="P104" s="215" t="s">
        <v>101</v>
      </c>
      <c r="Q104" s="283">
        <f t="shared" si="5"/>
        <v>0</v>
      </c>
      <c r="R104" s="283">
        <f t="shared" si="4"/>
        <v>0</v>
      </c>
      <c r="S104" s="215" t="s">
        <v>101</v>
      </c>
    </row>
    <row r="105" spans="1:30" x14ac:dyDescent="0.25">
      <c r="A105" s="151" t="s">
        <v>267</v>
      </c>
      <c r="B105" s="175" t="s">
        <v>268</v>
      </c>
      <c r="C105" s="174" t="s">
        <v>269</v>
      </c>
      <c r="D105" s="215" t="s">
        <v>101</v>
      </c>
      <c r="E105" s="215" t="s">
        <v>101</v>
      </c>
      <c r="F105" s="215" t="s">
        <v>101</v>
      </c>
      <c r="G105" s="218">
        <v>0</v>
      </c>
      <c r="H105" s="218">
        <v>0</v>
      </c>
      <c r="I105" s="215" t="s">
        <v>101</v>
      </c>
      <c r="J105" s="215" t="s">
        <v>101</v>
      </c>
      <c r="K105" s="215" t="s">
        <v>101</v>
      </c>
      <c r="L105" s="218">
        <v>0</v>
      </c>
      <c r="M105" s="218">
        <v>0</v>
      </c>
      <c r="N105" s="215" t="s">
        <v>101</v>
      </c>
      <c r="O105" s="215" t="s">
        <v>101</v>
      </c>
      <c r="P105" s="215" t="s">
        <v>101</v>
      </c>
      <c r="Q105" s="283">
        <f t="shared" si="5"/>
        <v>0</v>
      </c>
      <c r="R105" s="283">
        <f t="shared" si="4"/>
        <v>0</v>
      </c>
      <c r="S105" s="215" t="s">
        <v>101</v>
      </c>
    </row>
    <row r="106" spans="1:30" hidden="1" x14ac:dyDescent="0.25">
      <c r="A106" s="151" t="s">
        <v>270</v>
      </c>
      <c r="B106" s="175" t="s">
        <v>271</v>
      </c>
      <c r="C106" s="174" t="s">
        <v>272</v>
      </c>
      <c r="D106" s="215"/>
      <c r="E106" s="215"/>
      <c r="F106" s="215"/>
      <c r="G106" s="218"/>
      <c r="H106" s="218"/>
      <c r="I106" s="215"/>
      <c r="J106" s="215"/>
      <c r="K106" s="215"/>
      <c r="L106" s="218"/>
      <c r="M106" s="218"/>
      <c r="N106" s="215"/>
      <c r="O106" s="215"/>
      <c r="P106" s="215"/>
      <c r="Q106" s="283"/>
      <c r="R106" s="283"/>
      <c r="S106" s="215"/>
    </row>
    <row r="107" spans="1:30" ht="31.5" x14ac:dyDescent="0.25">
      <c r="A107" s="151" t="s">
        <v>273</v>
      </c>
      <c r="B107" s="175" t="s">
        <v>274</v>
      </c>
      <c r="C107" s="174" t="s">
        <v>275</v>
      </c>
      <c r="D107" s="215" t="s">
        <v>101</v>
      </c>
      <c r="E107" s="215" t="s">
        <v>101</v>
      </c>
      <c r="F107" s="215" t="s">
        <v>101</v>
      </c>
      <c r="G107" s="218">
        <v>0</v>
      </c>
      <c r="H107" s="218">
        <v>0</v>
      </c>
      <c r="I107" s="215" t="s">
        <v>101</v>
      </c>
      <c r="J107" s="215" t="s">
        <v>101</v>
      </c>
      <c r="K107" s="215" t="s">
        <v>101</v>
      </c>
      <c r="L107" s="218">
        <v>0</v>
      </c>
      <c r="M107" s="218">
        <v>0</v>
      </c>
      <c r="N107" s="215" t="s">
        <v>101</v>
      </c>
      <c r="O107" s="215" t="s">
        <v>101</v>
      </c>
      <c r="P107" s="215" t="s">
        <v>101</v>
      </c>
      <c r="Q107" s="283">
        <f t="shared" ref="Q107:R112" si="6">L107</f>
        <v>0</v>
      </c>
      <c r="R107" s="283">
        <f t="shared" si="6"/>
        <v>0</v>
      </c>
      <c r="S107" s="215" t="s">
        <v>101</v>
      </c>
    </row>
    <row r="108" spans="1:30" x14ac:dyDescent="0.25">
      <c r="A108" s="151" t="s">
        <v>276</v>
      </c>
      <c r="B108" s="175" t="s">
        <v>277</v>
      </c>
      <c r="C108" s="174" t="s">
        <v>278</v>
      </c>
      <c r="D108" s="215" t="s">
        <v>101</v>
      </c>
      <c r="E108" s="215" t="s">
        <v>101</v>
      </c>
      <c r="F108" s="215" t="s">
        <v>101</v>
      </c>
      <c r="G108" s="218">
        <v>0</v>
      </c>
      <c r="H108" s="218">
        <v>0</v>
      </c>
      <c r="I108" s="215" t="s">
        <v>101</v>
      </c>
      <c r="J108" s="215" t="s">
        <v>101</v>
      </c>
      <c r="K108" s="215" t="s">
        <v>101</v>
      </c>
      <c r="L108" s="218">
        <v>0</v>
      </c>
      <c r="M108" s="218">
        <v>0</v>
      </c>
      <c r="N108" s="215" t="s">
        <v>101</v>
      </c>
      <c r="O108" s="215" t="s">
        <v>101</v>
      </c>
      <c r="P108" s="215" t="s">
        <v>101</v>
      </c>
      <c r="Q108" s="283">
        <f t="shared" si="6"/>
        <v>0</v>
      </c>
      <c r="R108" s="283">
        <f t="shared" si="6"/>
        <v>0</v>
      </c>
      <c r="S108" s="215" t="s">
        <v>101</v>
      </c>
    </row>
    <row r="109" spans="1:30" x14ac:dyDescent="0.25">
      <c r="A109" s="151" t="s">
        <v>259</v>
      </c>
      <c r="B109" s="173" t="s">
        <v>545</v>
      </c>
      <c r="C109" s="147" t="s">
        <v>280</v>
      </c>
      <c r="D109" s="215" t="s">
        <v>101</v>
      </c>
      <c r="E109" s="215" t="s">
        <v>101</v>
      </c>
      <c r="F109" s="215" t="s">
        <v>101</v>
      </c>
      <c r="G109" s="218">
        <v>0</v>
      </c>
      <c r="H109" s="218">
        <v>0</v>
      </c>
      <c r="I109" s="215" t="s">
        <v>101</v>
      </c>
      <c r="J109" s="215" t="s">
        <v>101</v>
      </c>
      <c r="K109" s="215" t="s">
        <v>101</v>
      </c>
      <c r="L109" s="218">
        <v>0</v>
      </c>
      <c r="M109" s="218">
        <v>0</v>
      </c>
      <c r="N109" s="215" t="s">
        <v>101</v>
      </c>
      <c r="O109" s="215" t="s">
        <v>101</v>
      </c>
      <c r="P109" s="215" t="s">
        <v>101</v>
      </c>
      <c r="Q109" s="283">
        <f t="shared" si="6"/>
        <v>0</v>
      </c>
      <c r="R109" s="283">
        <f t="shared" si="6"/>
        <v>0</v>
      </c>
      <c r="S109" s="215" t="s">
        <v>101</v>
      </c>
    </row>
    <row r="110" spans="1:30" x14ac:dyDescent="0.25">
      <c r="A110" s="151" t="s">
        <v>259</v>
      </c>
      <c r="B110" s="158" t="s">
        <v>281</v>
      </c>
      <c r="C110" s="147" t="s">
        <v>282</v>
      </c>
      <c r="D110" s="215" t="s">
        <v>101</v>
      </c>
      <c r="E110" s="215" t="s">
        <v>101</v>
      </c>
      <c r="F110" s="215" t="s">
        <v>101</v>
      </c>
      <c r="G110" s="218">
        <v>0</v>
      </c>
      <c r="H110" s="218">
        <v>0</v>
      </c>
      <c r="I110" s="215" t="s">
        <v>101</v>
      </c>
      <c r="J110" s="215" t="s">
        <v>101</v>
      </c>
      <c r="K110" s="215" t="s">
        <v>101</v>
      </c>
      <c r="L110" s="218">
        <v>0</v>
      </c>
      <c r="M110" s="218">
        <v>0</v>
      </c>
      <c r="N110" s="215" t="s">
        <v>101</v>
      </c>
      <c r="O110" s="215" t="s">
        <v>101</v>
      </c>
      <c r="P110" s="215" t="s">
        <v>101</v>
      </c>
      <c r="Q110" s="283">
        <f t="shared" si="6"/>
        <v>0</v>
      </c>
      <c r="R110" s="283">
        <f t="shared" si="6"/>
        <v>0</v>
      </c>
      <c r="S110" s="215" t="s">
        <v>101</v>
      </c>
    </row>
    <row r="111" spans="1:30" x14ac:dyDescent="0.25">
      <c r="A111" s="151" t="s">
        <v>259</v>
      </c>
      <c r="B111" s="173" t="s">
        <v>283</v>
      </c>
      <c r="C111" s="147" t="s">
        <v>284</v>
      </c>
      <c r="D111" s="215" t="s">
        <v>101</v>
      </c>
      <c r="E111" s="215" t="s">
        <v>101</v>
      </c>
      <c r="F111" s="215" t="s">
        <v>101</v>
      </c>
      <c r="G111" s="218">
        <v>0</v>
      </c>
      <c r="H111" s="218">
        <v>0</v>
      </c>
      <c r="I111" s="215" t="s">
        <v>101</v>
      </c>
      <c r="J111" s="215" t="s">
        <v>101</v>
      </c>
      <c r="K111" s="215" t="s">
        <v>101</v>
      </c>
      <c r="L111" s="218">
        <v>0</v>
      </c>
      <c r="M111" s="218">
        <v>0</v>
      </c>
      <c r="N111" s="215" t="s">
        <v>101</v>
      </c>
      <c r="O111" s="215" t="s">
        <v>101</v>
      </c>
      <c r="P111" s="215" t="s">
        <v>101</v>
      </c>
      <c r="Q111" s="283">
        <f t="shared" si="6"/>
        <v>0</v>
      </c>
      <c r="R111" s="283">
        <f t="shared" si="6"/>
        <v>0</v>
      </c>
      <c r="S111" s="215" t="s">
        <v>101</v>
      </c>
    </row>
    <row r="112" spans="1:30" ht="17.25" customHeight="1" x14ac:dyDescent="0.25">
      <c r="A112" s="151" t="s">
        <v>259</v>
      </c>
      <c r="B112" s="162" t="s">
        <v>285</v>
      </c>
      <c r="C112" s="147" t="s">
        <v>286</v>
      </c>
      <c r="D112" s="215" t="s">
        <v>101</v>
      </c>
      <c r="E112" s="215" t="s">
        <v>101</v>
      </c>
      <c r="F112" s="215" t="s">
        <v>101</v>
      </c>
      <c r="G112" s="231">
        <v>0</v>
      </c>
      <c r="H112" s="231">
        <v>0</v>
      </c>
      <c r="I112" s="215" t="s">
        <v>101</v>
      </c>
      <c r="J112" s="215" t="s">
        <v>101</v>
      </c>
      <c r="K112" s="215" t="s">
        <v>101</v>
      </c>
      <c r="L112" s="231">
        <v>0</v>
      </c>
      <c r="M112" s="231">
        <v>0</v>
      </c>
      <c r="N112" s="215" t="s">
        <v>101</v>
      </c>
      <c r="O112" s="215" t="s">
        <v>101</v>
      </c>
      <c r="P112" s="215" t="s">
        <v>101</v>
      </c>
      <c r="Q112" s="283">
        <f t="shared" si="6"/>
        <v>0</v>
      </c>
      <c r="R112" s="283">
        <f t="shared" si="6"/>
        <v>0</v>
      </c>
      <c r="S112" s="215" t="s">
        <v>101</v>
      </c>
    </row>
  </sheetData>
  <autoFilter ref="A15:AD112"/>
  <mergeCells count="16">
    <mergeCell ref="J11:S11"/>
    <mergeCell ref="J12:N12"/>
    <mergeCell ref="O12:S12"/>
    <mergeCell ref="E13:I13"/>
    <mergeCell ref="J13:N13"/>
    <mergeCell ref="O13:S13"/>
    <mergeCell ref="A11:A14"/>
    <mergeCell ref="B11:B14"/>
    <mergeCell ref="C11:C14"/>
    <mergeCell ref="D11:D14"/>
    <mergeCell ref="E11:I12"/>
    <mergeCell ref="A4:S4"/>
    <mergeCell ref="A6:S6"/>
    <mergeCell ref="A7:S7"/>
    <mergeCell ref="A9:S9"/>
    <mergeCell ref="A10:N10"/>
  </mergeCells>
  <pageMargins left="0.196527777777778" right="0.196527777777778" top="0.15763888888888899" bottom="0.15763888888888899" header="0.51180555555555496" footer="0.51180555555555496"/>
  <pageSetup paperSize="8" firstPageNumber="0"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B4E3"/>
    <pageSetUpPr fitToPage="1"/>
  </sheetPr>
  <dimension ref="A1:IW115"/>
  <sheetViews>
    <sheetView topLeftCell="A40" zoomScale="70" zoomScaleNormal="70" zoomScalePageLayoutView="90" workbookViewId="0">
      <selection activeCell="B119" sqref="B119"/>
    </sheetView>
  </sheetViews>
  <sheetFormatPr defaultRowHeight="15.75" x14ac:dyDescent="0.25"/>
  <cols>
    <col min="1" max="1" width="10.42578125" style="178" customWidth="1"/>
    <col min="2" max="2" width="81.28515625" style="178" customWidth="1"/>
    <col min="3" max="3" width="17.5703125" style="180" customWidth="1"/>
    <col min="4" max="4" width="24.28515625" style="178" customWidth="1"/>
    <col min="5" max="5" width="24.5703125" style="178" customWidth="1"/>
    <col min="6" max="6" width="24.28515625" style="178" customWidth="1"/>
    <col min="7" max="7" width="25" style="178" customWidth="1"/>
    <col min="8" max="8" width="21.5703125" style="178" customWidth="1"/>
    <col min="9" max="9" width="5" style="178" customWidth="1"/>
    <col min="10" max="10" width="4.7109375" style="178" customWidth="1"/>
    <col min="11" max="12" width="3.7109375" style="178" customWidth="1"/>
    <col min="13" max="13" width="4.42578125" style="178" customWidth="1"/>
    <col min="14" max="16" width="6.28515625" style="178" customWidth="1"/>
    <col min="17" max="17" width="4.140625" style="178" customWidth="1"/>
    <col min="18" max="18" width="4.85546875" style="178" customWidth="1"/>
    <col min="19" max="19" width="4.140625" style="178" customWidth="1"/>
    <col min="20" max="20" width="4.7109375" style="178" customWidth="1"/>
    <col min="21" max="23" width="6.28515625" style="178" customWidth="1"/>
    <col min="24" max="24" width="6.5703125" style="178" customWidth="1"/>
    <col min="25" max="25" width="6.28515625" style="178" customWidth="1"/>
    <col min="26" max="26" width="7" style="178" customWidth="1"/>
    <col min="27" max="27" width="3.85546875" style="178" customWidth="1"/>
    <col min="28" max="28" width="6.28515625" style="178" customWidth="1"/>
    <col min="29" max="29" width="17.42578125" style="178" customWidth="1"/>
    <col min="30" max="30" width="23" style="178" customWidth="1"/>
    <col min="31" max="31" width="13.7109375" style="178" customWidth="1"/>
    <col min="32" max="32" width="24.28515625" style="178" customWidth="1"/>
    <col min="33" max="33" width="11.7109375" style="178" customWidth="1"/>
    <col min="34" max="34" width="18.85546875" style="178" customWidth="1"/>
    <col min="35" max="36" width="4.42578125" style="178" customWidth="1"/>
    <col min="37" max="37" width="4" style="178" customWidth="1"/>
    <col min="38" max="38" width="4.140625" style="178" customWidth="1"/>
    <col min="39" max="39" width="4.85546875" style="178" customWidth="1"/>
    <col min="40" max="40" width="5.42578125" style="178" customWidth="1"/>
    <col min="41" max="41" width="6" style="178" customWidth="1"/>
    <col min="42" max="42" width="6.28515625" style="178" customWidth="1"/>
    <col min="43" max="43" width="6" style="178" customWidth="1"/>
    <col min="44" max="45" width="5.42578125" style="178" customWidth="1"/>
    <col min="46" max="46" width="14" style="178" customWidth="1"/>
    <col min="47" max="56" width="5.42578125" style="178" customWidth="1"/>
    <col min="57" max="257" width="9.7109375" style="178" customWidth="1"/>
    <col min="258" max="1025" width="9.7109375" customWidth="1"/>
  </cols>
  <sheetData>
    <row r="1" spans="1:46" x14ac:dyDescent="0.25">
      <c r="H1" s="120" t="s">
        <v>638</v>
      </c>
      <c r="I1" s="179"/>
      <c r="J1" s="179"/>
      <c r="K1" s="179"/>
      <c r="L1" s="179"/>
      <c r="M1" s="179"/>
      <c r="N1" s="179"/>
    </row>
    <row r="2" spans="1:46" x14ac:dyDescent="0.25">
      <c r="H2" s="122" t="s">
        <v>1</v>
      </c>
      <c r="I2" s="179"/>
      <c r="J2" s="179"/>
      <c r="K2" s="179"/>
      <c r="L2" s="179"/>
      <c r="M2" s="179"/>
      <c r="N2" s="179"/>
    </row>
    <row r="3" spans="1:46" x14ac:dyDescent="0.25">
      <c r="H3" s="122" t="s">
        <v>2</v>
      </c>
      <c r="I3" s="179"/>
      <c r="J3" s="179"/>
      <c r="K3" s="179"/>
      <c r="L3" s="179"/>
      <c r="M3" s="179"/>
      <c r="N3" s="179"/>
    </row>
    <row r="4" spans="1:46" x14ac:dyDescent="0.25">
      <c r="A4" s="97" t="s">
        <v>639</v>
      </c>
      <c r="B4" s="97"/>
      <c r="C4" s="97"/>
      <c r="D4" s="97"/>
      <c r="E4" s="97"/>
      <c r="F4" s="97"/>
      <c r="G4" s="97"/>
      <c r="H4" s="97"/>
      <c r="I4" s="179"/>
      <c r="J4" s="179"/>
      <c r="K4" s="179"/>
      <c r="L4" s="179"/>
      <c r="M4" s="179"/>
      <c r="N4" s="179"/>
    </row>
    <row r="5" spans="1:46" x14ac:dyDescent="0.25">
      <c r="I5" s="179"/>
      <c r="J5" s="179"/>
      <c r="K5" s="179"/>
      <c r="L5" s="179"/>
      <c r="M5" s="179"/>
      <c r="N5" s="179"/>
    </row>
    <row r="6" spans="1:46" x14ac:dyDescent="0.25">
      <c r="A6" s="96" t="s">
        <v>614</v>
      </c>
      <c r="B6" s="96"/>
      <c r="C6" s="96"/>
      <c r="D6" s="96"/>
      <c r="E6" s="96"/>
      <c r="F6" s="96"/>
      <c r="G6" s="96"/>
      <c r="H6" s="9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row>
    <row r="7" spans="1:46" x14ac:dyDescent="0.25">
      <c r="A7" s="96" t="s">
        <v>6</v>
      </c>
      <c r="B7" s="96"/>
      <c r="C7" s="96"/>
      <c r="D7" s="96"/>
      <c r="E7" s="96"/>
      <c r="F7" s="96"/>
      <c r="G7" s="96"/>
      <c r="H7" s="96"/>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row>
    <row r="8" spans="1:46" x14ac:dyDescent="0.25">
      <c r="A8" s="125"/>
      <c r="B8" s="125"/>
      <c r="C8" s="307"/>
      <c r="D8" s="125"/>
      <c r="E8" s="125"/>
      <c r="F8" s="125"/>
      <c r="G8" s="125"/>
      <c r="H8" s="125"/>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row>
    <row r="9" spans="1:46" x14ac:dyDescent="0.25">
      <c r="A9" s="105" t="s">
        <v>502</v>
      </c>
      <c r="B9" s="105"/>
      <c r="C9" s="105"/>
      <c r="D9" s="105"/>
      <c r="E9" s="105"/>
      <c r="F9" s="105"/>
      <c r="G9" s="105"/>
      <c r="H9" s="105"/>
      <c r="I9" s="179"/>
      <c r="J9" s="179"/>
      <c r="K9" s="179"/>
      <c r="L9" s="179"/>
      <c r="M9" s="179"/>
      <c r="N9" s="179"/>
    </row>
    <row r="10" spans="1:46" x14ac:dyDescent="0.25">
      <c r="A10" s="305"/>
      <c r="B10" s="305"/>
      <c r="C10" s="308"/>
      <c r="D10" s="305"/>
      <c r="E10" s="305"/>
      <c r="F10" s="305"/>
      <c r="G10" s="305"/>
      <c r="H10" s="305"/>
      <c r="I10" s="179"/>
      <c r="J10" s="179"/>
      <c r="K10" s="179"/>
      <c r="L10" s="179"/>
      <c r="M10" s="179"/>
      <c r="N10" s="179"/>
    </row>
    <row r="11" spans="1:46" ht="16.5" customHeight="1" x14ac:dyDescent="0.25">
      <c r="A11" s="105" t="s">
        <v>640</v>
      </c>
      <c r="B11" s="105"/>
      <c r="C11" s="105"/>
      <c r="D11" s="105"/>
      <c r="E11" s="105"/>
      <c r="F11" s="105"/>
      <c r="G11" s="105"/>
      <c r="H11" s="105"/>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row>
    <row r="12" spans="1:46" ht="18" customHeight="1" x14ac:dyDescent="0.25">
      <c r="A12" s="91" t="s">
        <v>641</v>
      </c>
      <c r="B12" s="91"/>
      <c r="C12" s="91"/>
      <c r="D12" s="91"/>
      <c r="E12" s="91"/>
      <c r="F12" s="91"/>
      <c r="G12" s="91"/>
      <c r="H12" s="91"/>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row>
    <row r="13" spans="1:46" x14ac:dyDescent="0.25">
      <c r="A13" s="103"/>
      <c r="B13" s="103"/>
      <c r="C13" s="103"/>
      <c r="D13" s="103"/>
      <c r="E13" s="103"/>
      <c r="F13" s="103"/>
      <c r="G13" s="103"/>
      <c r="H13" s="268"/>
      <c r="I13" s="268"/>
      <c r="J13" s="268"/>
      <c r="K13" s="268"/>
      <c r="L13" s="268"/>
      <c r="M13" s="268"/>
      <c r="N13" s="268"/>
      <c r="O13" s="268"/>
      <c r="P13" s="268"/>
      <c r="Q13" s="179"/>
      <c r="R13" s="179"/>
      <c r="S13" s="179"/>
      <c r="T13" s="179"/>
      <c r="U13" s="179"/>
      <c r="V13" s="179"/>
      <c r="W13" s="179"/>
      <c r="X13" s="179"/>
      <c r="Y13" s="179"/>
      <c r="Z13" s="179"/>
      <c r="AA13" s="179"/>
      <c r="AB13" s="179"/>
      <c r="AC13" s="179"/>
      <c r="AD13" s="179"/>
      <c r="AE13" s="179"/>
      <c r="AF13" s="179"/>
      <c r="AG13" s="179"/>
      <c r="AH13" s="179"/>
      <c r="AI13" s="179"/>
      <c r="AJ13" s="179"/>
      <c r="AK13" s="179"/>
      <c r="AL13" s="179"/>
    </row>
    <row r="14" spans="1:46" ht="30.75" customHeight="1" x14ac:dyDescent="0.25">
      <c r="A14" s="7" t="s">
        <v>10</v>
      </c>
      <c r="B14" s="7" t="s">
        <v>11</v>
      </c>
      <c r="C14" s="4" t="s">
        <v>642</v>
      </c>
      <c r="D14" s="90" t="s">
        <v>643</v>
      </c>
      <c r="E14" s="90"/>
      <c r="F14" s="90"/>
      <c r="G14" s="90"/>
      <c r="H14" s="109" t="s">
        <v>644</v>
      </c>
      <c r="I14" s="235"/>
      <c r="J14" s="235"/>
      <c r="K14" s="235"/>
      <c r="L14" s="235"/>
      <c r="M14" s="235"/>
      <c r="N14" s="235"/>
      <c r="O14" s="235"/>
      <c r="P14" s="235"/>
      <c r="Q14" s="179"/>
      <c r="R14" s="179"/>
      <c r="S14" s="179"/>
      <c r="T14" s="179"/>
      <c r="U14" s="179"/>
      <c r="V14" s="179"/>
      <c r="W14" s="179"/>
      <c r="X14" s="179"/>
      <c r="Y14" s="179"/>
      <c r="Z14" s="179"/>
      <c r="AA14" s="179"/>
      <c r="AB14" s="179"/>
      <c r="AC14" s="179"/>
      <c r="AD14" s="179"/>
      <c r="AE14" s="179"/>
      <c r="AF14" s="179"/>
      <c r="AG14" s="179"/>
      <c r="AH14" s="179"/>
      <c r="AI14" s="179"/>
      <c r="AJ14" s="179"/>
      <c r="AK14" s="179"/>
      <c r="AL14" s="179"/>
    </row>
    <row r="15" spans="1:46" ht="34.5" customHeight="1" x14ac:dyDescent="0.25">
      <c r="A15" s="7"/>
      <c r="B15" s="7"/>
      <c r="C15" s="4"/>
      <c r="D15" s="90"/>
      <c r="E15" s="90"/>
      <c r="F15" s="90"/>
      <c r="G15" s="90"/>
      <c r="H15" s="10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row>
    <row r="16" spans="1:46" ht="35.25" customHeight="1" x14ac:dyDescent="0.25">
      <c r="A16" s="7"/>
      <c r="B16" s="7"/>
      <c r="C16" s="4"/>
      <c r="D16" s="7" t="s">
        <v>645</v>
      </c>
      <c r="E16" s="7"/>
      <c r="F16" s="7" t="s">
        <v>645</v>
      </c>
      <c r="G16" s="7"/>
      <c r="H16" s="10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row>
    <row r="17" spans="1:38" ht="52.5" customHeight="1" x14ac:dyDescent="0.25">
      <c r="A17" s="7"/>
      <c r="B17" s="7"/>
      <c r="C17" s="4"/>
      <c r="D17" s="269" t="s">
        <v>646</v>
      </c>
      <c r="E17" s="269" t="s">
        <v>646</v>
      </c>
      <c r="F17" s="269" t="s">
        <v>646</v>
      </c>
      <c r="G17" s="269" t="s">
        <v>646</v>
      </c>
      <c r="H17" s="10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row>
    <row r="18" spans="1:38" x14ac:dyDescent="0.25">
      <c r="A18" s="309">
        <v>1</v>
      </c>
      <c r="B18" s="309">
        <v>2</v>
      </c>
      <c r="C18" s="310">
        <v>3</v>
      </c>
      <c r="D18" s="311" t="s">
        <v>511</v>
      </c>
      <c r="E18" s="311" t="s">
        <v>512</v>
      </c>
      <c r="F18" s="311" t="s">
        <v>518</v>
      </c>
      <c r="G18" s="311" t="s">
        <v>519</v>
      </c>
      <c r="H18" s="311" t="s">
        <v>539</v>
      </c>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row>
    <row r="19" spans="1:38" ht="18" customHeight="1" x14ac:dyDescent="0.25">
      <c r="A19" s="140">
        <v>0</v>
      </c>
      <c r="B19" s="141" t="s">
        <v>100</v>
      </c>
      <c r="C19" s="312" t="s">
        <v>101</v>
      </c>
      <c r="D19" s="144" t="s">
        <v>101</v>
      </c>
      <c r="E19" s="144" t="s">
        <v>101</v>
      </c>
      <c r="F19" s="144" t="s">
        <v>101</v>
      </c>
      <c r="G19" s="144" t="s">
        <v>101</v>
      </c>
      <c r="H19" s="144" t="s">
        <v>101</v>
      </c>
    </row>
    <row r="20" spans="1:38" ht="18" customHeight="1" x14ac:dyDescent="0.25">
      <c r="A20" s="136" t="s">
        <v>102</v>
      </c>
      <c r="B20" s="146" t="s">
        <v>103</v>
      </c>
      <c r="C20" s="249" t="s">
        <v>101</v>
      </c>
      <c r="D20" s="215" t="s">
        <v>101</v>
      </c>
      <c r="E20" s="215" t="s">
        <v>101</v>
      </c>
      <c r="F20" s="215" t="s">
        <v>101</v>
      </c>
      <c r="G20" s="215" t="s">
        <v>101</v>
      </c>
      <c r="H20" s="215" t="s">
        <v>101</v>
      </c>
    </row>
    <row r="21" spans="1:38" ht="18" customHeight="1" x14ac:dyDescent="0.25">
      <c r="A21" s="136" t="s">
        <v>104</v>
      </c>
      <c r="B21" s="146" t="s">
        <v>105</v>
      </c>
      <c r="C21" s="249" t="s">
        <v>101</v>
      </c>
      <c r="D21" s="215" t="s">
        <v>101</v>
      </c>
      <c r="E21" s="215" t="s">
        <v>101</v>
      </c>
      <c r="F21" s="215" t="s">
        <v>101</v>
      </c>
      <c r="G21" s="215" t="s">
        <v>101</v>
      </c>
      <c r="H21" s="215" t="s">
        <v>101</v>
      </c>
    </row>
    <row r="22" spans="1:38" ht="35.25" customHeight="1" x14ac:dyDescent="0.25">
      <c r="A22" s="136" t="s">
        <v>106</v>
      </c>
      <c r="B22" s="146" t="s">
        <v>107</v>
      </c>
      <c r="C22" s="249" t="s">
        <v>101</v>
      </c>
      <c r="D22" s="215" t="s">
        <v>101</v>
      </c>
      <c r="E22" s="215" t="s">
        <v>101</v>
      </c>
      <c r="F22" s="215" t="s">
        <v>101</v>
      </c>
      <c r="G22" s="215" t="s">
        <v>101</v>
      </c>
      <c r="H22" s="215" t="s">
        <v>101</v>
      </c>
    </row>
    <row r="23" spans="1:38" ht="18" customHeight="1" x14ac:dyDescent="0.25">
      <c r="A23" s="136" t="s">
        <v>108</v>
      </c>
      <c r="B23" s="146" t="s">
        <v>109</v>
      </c>
      <c r="C23" s="249" t="s">
        <v>101</v>
      </c>
      <c r="D23" s="215" t="s">
        <v>101</v>
      </c>
      <c r="E23" s="215" t="s">
        <v>101</v>
      </c>
      <c r="F23" s="215" t="s">
        <v>101</v>
      </c>
      <c r="G23" s="215" t="s">
        <v>101</v>
      </c>
      <c r="H23" s="215" t="s">
        <v>101</v>
      </c>
    </row>
    <row r="24" spans="1:38" ht="18.75" customHeight="1" x14ac:dyDescent="0.25">
      <c r="A24" s="136" t="s">
        <v>110</v>
      </c>
      <c r="B24" s="146" t="s">
        <v>111</v>
      </c>
      <c r="C24" s="249" t="s">
        <v>101</v>
      </c>
      <c r="D24" s="215" t="s">
        <v>101</v>
      </c>
      <c r="E24" s="215" t="s">
        <v>101</v>
      </c>
      <c r="F24" s="215" t="s">
        <v>101</v>
      </c>
      <c r="G24" s="215" t="s">
        <v>101</v>
      </c>
      <c r="H24" s="215" t="s">
        <v>101</v>
      </c>
    </row>
    <row r="25" spans="1:38" ht="18.75" customHeight="1" x14ac:dyDescent="0.25">
      <c r="A25" s="136" t="s">
        <v>112</v>
      </c>
      <c r="B25" s="146" t="s">
        <v>113</v>
      </c>
      <c r="C25" s="249" t="s">
        <v>101</v>
      </c>
      <c r="D25" s="215" t="s">
        <v>101</v>
      </c>
      <c r="E25" s="215" t="s">
        <v>101</v>
      </c>
      <c r="F25" s="215" t="s">
        <v>101</v>
      </c>
      <c r="G25" s="215" t="s">
        <v>101</v>
      </c>
      <c r="H25" s="215" t="s">
        <v>101</v>
      </c>
    </row>
    <row r="26" spans="1:38" ht="18" customHeight="1" x14ac:dyDescent="0.25">
      <c r="A26" s="151" t="s">
        <v>114</v>
      </c>
      <c r="B26" s="152" t="s">
        <v>115</v>
      </c>
      <c r="C26" s="249" t="s">
        <v>101</v>
      </c>
      <c r="D26" s="148" t="s">
        <v>101</v>
      </c>
      <c r="E26" s="148" t="s">
        <v>101</v>
      </c>
      <c r="F26" s="148" t="s">
        <v>101</v>
      </c>
      <c r="G26" s="148" t="s">
        <v>101</v>
      </c>
      <c r="H26" s="148" t="s">
        <v>101</v>
      </c>
    </row>
    <row r="27" spans="1:38" ht="31.5" x14ac:dyDescent="0.25">
      <c r="A27" s="151" t="s">
        <v>116</v>
      </c>
      <c r="B27" s="152" t="s">
        <v>117</v>
      </c>
      <c r="C27" s="249" t="s">
        <v>101</v>
      </c>
      <c r="D27" s="148" t="s">
        <v>101</v>
      </c>
      <c r="E27" s="148" t="s">
        <v>101</v>
      </c>
      <c r="F27" s="148" t="s">
        <v>101</v>
      </c>
      <c r="G27" s="148" t="s">
        <v>101</v>
      </c>
      <c r="H27" s="148" t="s">
        <v>101</v>
      </c>
    </row>
    <row r="28" spans="1:38" ht="31.5" x14ac:dyDescent="0.25">
      <c r="A28" s="151" t="s">
        <v>118</v>
      </c>
      <c r="B28" s="152" t="s">
        <v>119</v>
      </c>
      <c r="C28" s="249" t="s">
        <v>101</v>
      </c>
      <c r="D28" s="148" t="s">
        <v>101</v>
      </c>
      <c r="E28" s="148" t="s">
        <v>101</v>
      </c>
      <c r="F28" s="148" t="s">
        <v>101</v>
      </c>
      <c r="G28" s="148" t="s">
        <v>101</v>
      </c>
      <c r="H28" s="148" t="s">
        <v>101</v>
      </c>
    </row>
    <row r="29" spans="1:38" x14ac:dyDescent="0.25">
      <c r="A29" s="151" t="s">
        <v>118</v>
      </c>
      <c r="B29" s="162" t="s">
        <v>120</v>
      </c>
      <c r="C29" s="249" t="s">
        <v>121</v>
      </c>
      <c r="D29" s="148" t="s">
        <v>101</v>
      </c>
      <c r="E29" s="148" t="s">
        <v>101</v>
      </c>
      <c r="F29" s="148" t="s">
        <v>101</v>
      </c>
      <c r="G29" s="148" t="s">
        <v>101</v>
      </c>
      <c r="H29" s="148" t="s">
        <v>101</v>
      </c>
    </row>
    <row r="30" spans="1:38" x14ac:dyDescent="0.25">
      <c r="A30" s="151" t="s">
        <v>118</v>
      </c>
      <c r="B30" s="224" t="s">
        <v>122</v>
      </c>
      <c r="C30" s="249" t="s">
        <v>123</v>
      </c>
      <c r="D30" s="148" t="s">
        <v>101</v>
      </c>
      <c r="E30" s="148" t="s">
        <v>101</v>
      </c>
      <c r="F30" s="148" t="s">
        <v>101</v>
      </c>
      <c r="G30" s="148" t="s">
        <v>101</v>
      </c>
      <c r="H30" s="148" t="s">
        <v>101</v>
      </c>
    </row>
    <row r="31" spans="1:38" x14ac:dyDescent="0.25">
      <c r="A31" s="151" t="s">
        <v>118</v>
      </c>
      <c r="B31" s="224" t="s">
        <v>124</v>
      </c>
      <c r="C31" s="249" t="s">
        <v>125</v>
      </c>
      <c r="D31" s="148" t="s">
        <v>101</v>
      </c>
      <c r="E31" s="148" t="s">
        <v>101</v>
      </c>
      <c r="F31" s="148" t="s">
        <v>101</v>
      </c>
      <c r="G31" s="148" t="s">
        <v>101</v>
      </c>
      <c r="H31" s="148" t="s">
        <v>101</v>
      </c>
    </row>
    <row r="32" spans="1:38" ht="31.5" x14ac:dyDescent="0.25">
      <c r="A32" s="151" t="s">
        <v>126</v>
      </c>
      <c r="B32" s="152" t="s">
        <v>127</v>
      </c>
      <c r="C32" s="249" t="s">
        <v>101</v>
      </c>
      <c r="D32" s="148" t="s">
        <v>101</v>
      </c>
      <c r="E32" s="148" t="s">
        <v>101</v>
      </c>
      <c r="F32" s="148" t="s">
        <v>101</v>
      </c>
      <c r="G32" s="148" t="s">
        <v>101</v>
      </c>
      <c r="H32" s="148" t="s">
        <v>101</v>
      </c>
    </row>
    <row r="33" spans="1:8" ht="32.25" customHeight="1" x14ac:dyDescent="0.25">
      <c r="A33" s="151" t="s">
        <v>128</v>
      </c>
      <c r="B33" s="152" t="s">
        <v>129</v>
      </c>
      <c r="C33" s="249" t="s">
        <v>101</v>
      </c>
      <c r="D33" s="148" t="s">
        <v>101</v>
      </c>
      <c r="E33" s="148" t="s">
        <v>101</v>
      </c>
      <c r="F33" s="148" t="s">
        <v>101</v>
      </c>
      <c r="G33" s="148" t="s">
        <v>101</v>
      </c>
      <c r="H33" s="148" t="s">
        <v>101</v>
      </c>
    </row>
    <row r="34" spans="1:8" ht="31.5" x14ac:dyDescent="0.25">
      <c r="A34" s="151" t="s">
        <v>130</v>
      </c>
      <c r="B34" s="152" t="s">
        <v>131</v>
      </c>
      <c r="C34" s="249" t="s">
        <v>101</v>
      </c>
      <c r="D34" s="148" t="s">
        <v>101</v>
      </c>
      <c r="E34" s="148" t="s">
        <v>101</v>
      </c>
      <c r="F34" s="148" t="s">
        <v>101</v>
      </c>
      <c r="G34" s="148" t="s">
        <v>101</v>
      </c>
      <c r="H34" s="148" t="s">
        <v>101</v>
      </c>
    </row>
    <row r="35" spans="1:8" ht="32.25" customHeight="1" x14ac:dyDescent="0.25">
      <c r="A35" s="151" t="s">
        <v>132</v>
      </c>
      <c r="B35" s="152" t="s">
        <v>133</v>
      </c>
      <c r="C35" s="249" t="s">
        <v>101</v>
      </c>
      <c r="D35" s="148" t="s">
        <v>101</v>
      </c>
      <c r="E35" s="148" t="s">
        <v>101</v>
      </c>
      <c r="F35" s="148" t="s">
        <v>101</v>
      </c>
      <c r="G35" s="148" t="s">
        <v>101</v>
      </c>
      <c r="H35" s="148" t="s">
        <v>101</v>
      </c>
    </row>
    <row r="36" spans="1:8" ht="31.5" x14ac:dyDescent="0.25">
      <c r="A36" s="151" t="s">
        <v>134</v>
      </c>
      <c r="B36" s="152" t="s">
        <v>135</v>
      </c>
      <c r="C36" s="249" t="s">
        <v>101</v>
      </c>
      <c r="D36" s="148" t="s">
        <v>101</v>
      </c>
      <c r="E36" s="148" t="s">
        <v>101</v>
      </c>
      <c r="F36" s="148" t="s">
        <v>101</v>
      </c>
      <c r="G36" s="148" t="s">
        <v>101</v>
      </c>
      <c r="H36" s="148" t="s">
        <v>101</v>
      </c>
    </row>
    <row r="37" spans="1:8" ht="31.5" x14ac:dyDescent="0.25">
      <c r="A37" s="151" t="s">
        <v>136</v>
      </c>
      <c r="B37" s="152" t="s">
        <v>137</v>
      </c>
      <c r="C37" s="249" t="s">
        <v>101</v>
      </c>
      <c r="D37" s="148" t="s">
        <v>101</v>
      </c>
      <c r="E37" s="148" t="s">
        <v>101</v>
      </c>
      <c r="F37" s="148" t="s">
        <v>101</v>
      </c>
      <c r="G37" s="148" t="s">
        <v>101</v>
      </c>
      <c r="H37" s="148" t="s">
        <v>101</v>
      </c>
    </row>
    <row r="38" spans="1:8" ht="21" customHeight="1" x14ac:dyDescent="0.25">
      <c r="A38" s="151" t="s">
        <v>138</v>
      </c>
      <c r="B38" s="152" t="s">
        <v>139</v>
      </c>
      <c r="C38" s="249" t="s">
        <v>101</v>
      </c>
      <c r="D38" s="148" t="s">
        <v>101</v>
      </c>
      <c r="E38" s="148" t="s">
        <v>101</v>
      </c>
      <c r="F38" s="148" t="s">
        <v>101</v>
      </c>
      <c r="G38" s="148" t="s">
        <v>101</v>
      </c>
      <c r="H38" s="148" t="s">
        <v>101</v>
      </c>
    </row>
    <row r="39" spans="1:8" ht="48.75" customHeight="1" x14ac:dyDescent="0.25">
      <c r="A39" s="151" t="s">
        <v>138</v>
      </c>
      <c r="B39" s="152" t="s">
        <v>140</v>
      </c>
      <c r="C39" s="249" t="s">
        <v>101</v>
      </c>
      <c r="D39" s="148" t="s">
        <v>101</v>
      </c>
      <c r="E39" s="148" t="s">
        <v>101</v>
      </c>
      <c r="F39" s="148" t="s">
        <v>101</v>
      </c>
      <c r="G39" s="148" t="s">
        <v>101</v>
      </c>
      <c r="H39" s="148" t="s">
        <v>101</v>
      </c>
    </row>
    <row r="40" spans="1:8" ht="48.75" customHeight="1" x14ac:dyDescent="0.25">
      <c r="A40" s="151" t="s">
        <v>138</v>
      </c>
      <c r="B40" s="152" t="s">
        <v>141</v>
      </c>
      <c r="C40" s="249" t="s">
        <v>101</v>
      </c>
      <c r="D40" s="148" t="s">
        <v>101</v>
      </c>
      <c r="E40" s="148" t="s">
        <v>101</v>
      </c>
      <c r="F40" s="148" t="s">
        <v>101</v>
      </c>
      <c r="G40" s="148" t="s">
        <v>101</v>
      </c>
      <c r="H40" s="148" t="s">
        <v>101</v>
      </c>
    </row>
    <row r="41" spans="1:8" ht="51" customHeight="1" x14ac:dyDescent="0.25">
      <c r="A41" s="151" t="s">
        <v>138</v>
      </c>
      <c r="B41" s="152" t="s">
        <v>142</v>
      </c>
      <c r="C41" s="249" t="s">
        <v>101</v>
      </c>
      <c r="D41" s="148" t="s">
        <v>101</v>
      </c>
      <c r="E41" s="148" t="s">
        <v>101</v>
      </c>
      <c r="F41" s="148" t="s">
        <v>101</v>
      </c>
      <c r="G41" s="148" t="s">
        <v>101</v>
      </c>
      <c r="H41" s="148" t="s">
        <v>101</v>
      </c>
    </row>
    <row r="42" spans="1:8" ht="19.5" customHeight="1" x14ac:dyDescent="0.25">
      <c r="A42" s="151" t="s">
        <v>143</v>
      </c>
      <c r="B42" s="152" t="s">
        <v>139</v>
      </c>
      <c r="C42" s="249" t="s">
        <v>101</v>
      </c>
      <c r="D42" s="148" t="s">
        <v>101</v>
      </c>
      <c r="E42" s="148" t="s">
        <v>101</v>
      </c>
      <c r="F42" s="148" t="s">
        <v>101</v>
      </c>
      <c r="G42" s="148" t="s">
        <v>101</v>
      </c>
      <c r="H42" s="148" t="s">
        <v>101</v>
      </c>
    </row>
    <row r="43" spans="1:8" ht="53.25" customHeight="1" x14ac:dyDescent="0.25">
      <c r="A43" s="151" t="s">
        <v>143</v>
      </c>
      <c r="B43" s="152" t="s">
        <v>140</v>
      </c>
      <c r="C43" s="249" t="s">
        <v>101</v>
      </c>
      <c r="D43" s="148" t="s">
        <v>101</v>
      </c>
      <c r="E43" s="148" t="s">
        <v>101</v>
      </c>
      <c r="F43" s="148" t="s">
        <v>101</v>
      </c>
      <c r="G43" s="148" t="s">
        <v>101</v>
      </c>
      <c r="H43" s="148" t="s">
        <v>101</v>
      </c>
    </row>
    <row r="44" spans="1:8" ht="53.25" customHeight="1" x14ac:dyDescent="0.25">
      <c r="A44" s="151" t="s">
        <v>143</v>
      </c>
      <c r="B44" s="152" t="s">
        <v>141</v>
      </c>
      <c r="C44" s="249" t="s">
        <v>101</v>
      </c>
      <c r="D44" s="148" t="s">
        <v>101</v>
      </c>
      <c r="E44" s="148" t="s">
        <v>101</v>
      </c>
      <c r="F44" s="148" t="s">
        <v>101</v>
      </c>
      <c r="G44" s="148" t="s">
        <v>101</v>
      </c>
      <c r="H44" s="148" t="s">
        <v>101</v>
      </c>
    </row>
    <row r="45" spans="1:8" ht="48.75" customHeight="1" x14ac:dyDescent="0.25">
      <c r="A45" s="151" t="s">
        <v>143</v>
      </c>
      <c r="B45" s="152" t="s">
        <v>144</v>
      </c>
      <c r="C45" s="249" t="s">
        <v>101</v>
      </c>
      <c r="D45" s="148" t="s">
        <v>101</v>
      </c>
      <c r="E45" s="148" t="s">
        <v>101</v>
      </c>
      <c r="F45" s="148" t="s">
        <v>101</v>
      </c>
      <c r="G45" s="148" t="s">
        <v>101</v>
      </c>
      <c r="H45" s="148" t="s">
        <v>101</v>
      </c>
    </row>
    <row r="46" spans="1:8" ht="47.25" customHeight="1" x14ac:dyDescent="0.25">
      <c r="A46" s="151" t="s">
        <v>145</v>
      </c>
      <c r="B46" s="152" t="s">
        <v>146</v>
      </c>
      <c r="C46" s="249" t="s">
        <v>101</v>
      </c>
      <c r="D46" s="148" t="s">
        <v>101</v>
      </c>
      <c r="E46" s="148" t="s">
        <v>101</v>
      </c>
      <c r="F46" s="148" t="s">
        <v>101</v>
      </c>
      <c r="G46" s="148" t="s">
        <v>101</v>
      </c>
      <c r="H46" s="148" t="s">
        <v>101</v>
      </c>
    </row>
    <row r="47" spans="1:8" ht="48" customHeight="1" x14ac:dyDescent="0.25">
      <c r="A47" s="151" t="s">
        <v>147</v>
      </c>
      <c r="B47" s="152" t="s">
        <v>148</v>
      </c>
      <c r="C47" s="249" t="s">
        <v>101</v>
      </c>
      <c r="D47" s="148" t="s">
        <v>101</v>
      </c>
      <c r="E47" s="148" t="s">
        <v>101</v>
      </c>
      <c r="F47" s="148" t="s">
        <v>101</v>
      </c>
      <c r="G47" s="148" t="s">
        <v>101</v>
      </c>
      <c r="H47" s="148" t="s">
        <v>101</v>
      </c>
    </row>
    <row r="48" spans="1:8" ht="48" customHeight="1" x14ac:dyDescent="0.25">
      <c r="A48" s="151" t="s">
        <v>149</v>
      </c>
      <c r="B48" s="152" t="s">
        <v>150</v>
      </c>
      <c r="C48" s="249" t="s">
        <v>101</v>
      </c>
      <c r="D48" s="148" t="s">
        <v>101</v>
      </c>
      <c r="E48" s="148" t="s">
        <v>101</v>
      </c>
      <c r="F48" s="148" t="s">
        <v>101</v>
      </c>
      <c r="G48" s="148" t="s">
        <v>101</v>
      </c>
      <c r="H48" s="148" t="s">
        <v>101</v>
      </c>
    </row>
    <row r="49" spans="1:8" ht="19.5" customHeight="1" x14ac:dyDescent="0.25">
      <c r="A49" s="151" t="s">
        <v>151</v>
      </c>
      <c r="B49" s="152" t="s">
        <v>152</v>
      </c>
      <c r="C49" s="249" t="s">
        <v>101</v>
      </c>
      <c r="D49" s="148" t="s">
        <v>101</v>
      </c>
      <c r="E49" s="148" t="s">
        <v>101</v>
      </c>
      <c r="F49" s="148" t="s">
        <v>101</v>
      </c>
      <c r="G49" s="148" t="s">
        <v>101</v>
      </c>
      <c r="H49" s="148" t="s">
        <v>101</v>
      </c>
    </row>
    <row r="50" spans="1:8" ht="32.25" customHeight="1" x14ac:dyDescent="0.25">
      <c r="A50" s="151" t="s">
        <v>153</v>
      </c>
      <c r="B50" s="152" t="s">
        <v>154</v>
      </c>
      <c r="C50" s="249" t="s">
        <v>101</v>
      </c>
      <c r="D50" s="148" t="s">
        <v>101</v>
      </c>
      <c r="E50" s="148" t="s">
        <v>101</v>
      </c>
      <c r="F50" s="148" t="s">
        <v>101</v>
      </c>
      <c r="G50" s="148" t="s">
        <v>101</v>
      </c>
      <c r="H50" s="148" t="s">
        <v>101</v>
      </c>
    </row>
    <row r="51" spans="1:8" ht="16.5" customHeight="1" x14ac:dyDescent="0.25">
      <c r="A51" s="151" t="s">
        <v>155</v>
      </c>
      <c r="B51" s="152" t="s">
        <v>156</v>
      </c>
      <c r="C51" s="249" t="s">
        <v>101</v>
      </c>
      <c r="D51" s="148" t="s">
        <v>101</v>
      </c>
      <c r="E51" s="148" t="s">
        <v>101</v>
      </c>
      <c r="F51" s="148" t="s">
        <v>101</v>
      </c>
      <c r="G51" s="148" t="s">
        <v>101</v>
      </c>
      <c r="H51" s="148" t="s">
        <v>101</v>
      </c>
    </row>
    <row r="52" spans="1:8" x14ac:dyDescent="0.25">
      <c r="A52" s="151" t="s">
        <v>155</v>
      </c>
      <c r="B52" s="225" t="s">
        <v>157</v>
      </c>
      <c r="C52" s="249" t="s">
        <v>158</v>
      </c>
      <c r="D52" s="148" t="s">
        <v>101</v>
      </c>
      <c r="E52" s="148" t="s">
        <v>101</v>
      </c>
      <c r="F52" s="148" t="s">
        <v>101</v>
      </c>
      <c r="G52" s="148" t="s">
        <v>101</v>
      </c>
      <c r="H52" s="148" t="s">
        <v>101</v>
      </c>
    </row>
    <row r="53" spans="1:8" x14ac:dyDescent="0.25">
      <c r="A53" s="151" t="s">
        <v>155</v>
      </c>
      <c r="B53" s="224" t="s">
        <v>159</v>
      </c>
      <c r="C53" s="249" t="s">
        <v>160</v>
      </c>
      <c r="D53" s="148" t="s">
        <v>101</v>
      </c>
      <c r="E53" s="148" t="s">
        <v>101</v>
      </c>
      <c r="F53" s="148" t="s">
        <v>101</v>
      </c>
      <c r="G53" s="148" t="s">
        <v>101</v>
      </c>
      <c r="H53" s="148" t="s">
        <v>101</v>
      </c>
    </row>
    <row r="54" spans="1:8" x14ac:dyDescent="0.25">
      <c r="A54" s="151" t="s">
        <v>155</v>
      </c>
      <c r="B54" s="225" t="s">
        <v>161</v>
      </c>
      <c r="C54" s="249" t="s">
        <v>162</v>
      </c>
      <c r="D54" s="148" t="s">
        <v>101</v>
      </c>
      <c r="E54" s="148" t="s">
        <v>101</v>
      </c>
      <c r="F54" s="148" t="s">
        <v>101</v>
      </c>
      <c r="G54" s="148" t="s">
        <v>101</v>
      </c>
      <c r="H54" s="148" t="s">
        <v>101</v>
      </c>
    </row>
    <row r="55" spans="1:8" ht="15.75" customHeight="1" x14ac:dyDescent="0.25">
      <c r="A55" s="151" t="s">
        <v>155</v>
      </c>
      <c r="B55" s="162" t="s">
        <v>163</v>
      </c>
      <c r="C55" s="249" t="s">
        <v>164</v>
      </c>
      <c r="D55" s="148" t="s">
        <v>101</v>
      </c>
      <c r="E55" s="148" t="s">
        <v>101</v>
      </c>
      <c r="F55" s="148" t="s">
        <v>101</v>
      </c>
      <c r="G55" s="148" t="s">
        <v>101</v>
      </c>
      <c r="H55" s="148" t="s">
        <v>101</v>
      </c>
    </row>
    <row r="56" spans="1:8" x14ac:dyDescent="0.25">
      <c r="A56" s="151" t="s">
        <v>155</v>
      </c>
      <c r="B56" s="163" t="s">
        <v>165</v>
      </c>
      <c r="C56" s="249" t="s">
        <v>166</v>
      </c>
      <c r="D56" s="148" t="s">
        <v>101</v>
      </c>
      <c r="E56" s="148" t="s">
        <v>101</v>
      </c>
      <c r="F56" s="148" t="s">
        <v>101</v>
      </c>
      <c r="G56" s="148" t="s">
        <v>101</v>
      </c>
      <c r="H56" s="148" t="s">
        <v>101</v>
      </c>
    </row>
    <row r="57" spans="1:8" x14ac:dyDescent="0.25">
      <c r="A57" s="151" t="s">
        <v>155</v>
      </c>
      <c r="B57" s="163" t="s">
        <v>167</v>
      </c>
      <c r="C57" s="249" t="s">
        <v>168</v>
      </c>
      <c r="D57" s="148" t="s">
        <v>101</v>
      </c>
      <c r="E57" s="148" t="s">
        <v>101</v>
      </c>
      <c r="F57" s="148" t="s">
        <v>101</v>
      </c>
      <c r="G57" s="148" t="s">
        <v>101</v>
      </c>
      <c r="H57" s="148" t="s">
        <v>101</v>
      </c>
    </row>
    <row r="58" spans="1:8" x14ac:dyDescent="0.25">
      <c r="A58" s="151" t="s">
        <v>155</v>
      </c>
      <c r="B58" s="164" t="s">
        <v>169</v>
      </c>
      <c r="C58" s="249" t="s">
        <v>170</v>
      </c>
      <c r="D58" s="148" t="s">
        <v>101</v>
      </c>
      <c r="E58" s="148" t="s">
        <v>101</v>
      </c>
      <c r="F58" s="148" t="s">
        <v>101</v>
      </c>
      <c r="G58" s="148" t="s">
        <v>101</v>
      </c>
      <c r="H58" s="148" t="s">
        <v>101</v>
      </c>
    </row>
    <row r="59" spans="1:8" x14ac:dyDescent="0.25">
      <c r="A59" s="151" t="s">
        <v>155</v>
      </c>
      <c r="B59" s="164" t="s">
        <v>171</v>
      </c>
      <c r="C59" s="249" t="s">
        <v>172</v>
      </c>
      <c r="D59" s="148" t="s">
        <v>101</v>
      </c>
      <c r="E59" s="148" t="s">
        <v>101</v>
      </c>
      <c r="F59" s="148" t="s">
        <v>101</v>
      </c>
      <c r="G59" s="148" t="s">
        <v>101</v>
      </c>
      <c r="H59" s="148" t="s">
        <v>101</v>
      </c>
    </row>
    <row r="60" spans="1:8" x14ac:dyDescent="0.25">
      <c r="A60" s="151" t="s">
        <v>155</v>
      </c>
      <c r="B60" s="241" t="s">
        <v>173</v>
      </c>
      <c r="C60" s="249" t="s">
        <v>174</v>
      </c>
      <c r="D60" s="148" t="s">
        <v>101</v>
      </c>
      <c r="E60" s="148" t="s">
        <v>101</v>
      </c>
      <c r="F60" s="148" t="s">
        <v>101</v>
      </c>
      <c r="G60" s="148" t="s">
        <v>101</v>
      </c>
      <c r="H60" s="148" t="s">
        <v>101</v>
      </c>
    </row>
    <row r="61" spans="1:8" ht="16.5" customHeight="1" x14ac:dyDescent="0.25">
      <c r="A61" s="151" t="s">
        <v>155</v>
      </c>
      <c r="B61" s="164" t="s">
        <v>175</v>
      </c>
      <c r="C61" s="249" t="s">
        <v>176</v>
      </c>
      <c r="D61" s="148" t="s">
        <v>101</v>
      </c>
      <c r="E61" s="148" t="s">
        <v>101</v>
      </c>
      <c r="F61" s="148" t="s">
        <v>101</v>
      </c>
      <c r="G61" s="148" t="s">
        <v>101</v>
      </c>
      <c r="H61" s="148" t="s">
        <v>101</v>
      </c>
    </row>
    <row r="62" spans="1:8" x14ac:dyDescent="0.25">
      <c r="A62" s="151" t="s">
        <v>155</v>
      </c>
      <c r="B62" s="166" t="s">
        <v>177</v>
      </c>
      <c r="C62" s="249" t="s">
        <v>178</v>
      </c>
      <c r="D62" s="148" t="s">
        <v>101</v>
      </c>
      <c r="E62" s="148" t="s">
        <v>101</v>
      </c>
      <c r="F62" s="148" t="s">
        <v>101</v>
      </c>
      <c r="G62" s="148" t="s">
        <v>101</v>
      </c>
      <c r="H62" s="148" t="s">
        <v>101</v>
      </c>
    </row>
    <row r="63" spans="1:8" x14ac:dyDescent="0.25">
      <c r="A63" s="151" t="s">
        <v>155</v>
      </c>
      <c r="B63" s="167" t="s">
        <v>179</v>
      </c>
      <c r="C63" s="249" t="s">
        <v>180</v>
      </c>
      <c r="D63" s="148" t="s">
        <v>101</v>
      </c>
      <c r="E63" s="148" t="s">
        <v>101</v>
      </c>
      <c r="F63" s="148" t="s">
        <v>101</v>
      </c>
      <c r="G63" s="148" t="s">
        <v>101</v>
      </c>
      <c r="H63" s="148" t="s">
        <v>101</v>
      </c>
    </row>
    <row r="64" spans="1:8" x14ac:dyDescent="0.25">
      <c r="A64" s="151" t="s">
        <v>155</v>
      </c>
      <c r="B64" s="167" t="s">
        <v>181</v>
      </c>
      <c r="C64" s="249" t="s">
        <v>182</v>
      </c>
      <c r="D64" s="148" t="s">
        <v>101</v>
      </c>
      <c r="E64" s="148" t="s">
        <v>101</v>
      </c>
      <c r="F64" s="148" t="s">
        <v>101</v>
      </c>
      <c r="G64" s="148" t="s">
        <v>101</v>
      </c>
      <c r="H64" s="148" t="s">
        <v>101</v>
      </c>
    </row>
    <row r="65" spans="1:8" x14ac:dyDescent="0.25">
      <c r="A65" s="151" t="s">
        <v>155</v>
      </c>
      <c r="B65" s="166" t="s">
        <v>183</v>
      </c>
      <c r="C65" s="249" t="s">
        <v>184</v>
      </c>
      <c r="D65" s="148" t="s">
        <v>101</v>
      </c>
      <c r="E65" s="148" t="s">
        <v>101</v>
      </c>
      <c r="F65" s="148" t="s">
        <v>101</v>
      </c>
      <c r="G65" s="148" t="s">
        <v>101</v>
      </c>
      <c r="H65" s="148" t="s">
        <v>101</v>
      </c>
    </row>
    <row r="66" spans="1:8" ht="15.75" customHeight="1" x14ac:dyDescent="0.25">
      <c r="A66" s="151" t="s">
        <v>155</v>
      </c>
      <c r="B66" s="167" t="s">
        <v>185</v>
      </c>
      <c r="C66" s="249" t="s">
        <v>186</v>
      </c>
      <c r="D66" s="148" t="s">
        <v>101</v>
      </c>
      <c r="E66" s="148" t="s">
        <v>101</v>
      </c>
      <c r="F66" s="148" t="s">
        <v>101</v>
      </c>
      <c r="G66" s="148" t="s">
        <v>101</v>
      </c>
      <c r="H66" s="148" t="s">
        <v>101</v>
      </c>
    </row>
    <row r="67" spans="1:8" x14ac:dyDescent="0.25">
      <c r="A67" s="151" t="s">
        <v>155</v>
      </c>
      <c r="B67" s="164" t="s">
        <v>177</v>
      </c>
      <c r="C67" s="249" t="s">
        <v>187</v>
      </c>
      <c r="D67" s="148" t="s">
        <v>101</v>
      </c>
      <c r="E67" s="148" t="s">
        <v>101</v>
      </c>
      <c r="F67" s="148" t="s">
        <v>101</v>
      </c>
      <c r="G67" s="148" t="s">
        <v>101</v>
      </c>
      <c r="H67" s="148" t="s">
        <v>101</v>
      </c>
    </row>
    <row r="68" spans="1:8" ht="33" customHeight="1" x14ac:dyDescent="0.25">
      <c r="A68" s="151" t="s">
        <v>188</v>
      </c>
      <c r="B68" s="152" t="s">
        <v>189</v>
      </c>
      <c r="C68" s="249" t="s">
        <v>101</v>
      </c>
      <c r="D68" s="148" t="s">
        <v>101</v>
      </c>
      <c r="E68" s="148" t="s">
        <v>101</v>
      </c>
      <c r="F68" s="148" t="s">
        <v>101</v>
      </c>
      <c r="G68" s="148" t="s">
        <v>101</v>
      </c>
      <c r="H68" s="148" t="s">
        <v>101</v>
      </c>
    </row>
    <row r="69" spans="1:8" ht="34.5" customHeight="1" x14ac:dyDescent="0.25">
      <c r="A69" s="151" t="s">
        <v>190</v>
      </c>
      <c r="B69" s="152" t="s">
        <v>191</v>
      </c>
      <c r="C69" s="249" t="s">
        <v>101</v>
      </c>
      <c r="D69" s="148" t="s">
        <v>101</v>
      </c>
      <c r="E69" s="148" t="s">
        <v>101</v>
      </c>
      <c r="F69" s="148" t="s">
        <v>101</v>
      </c>
      <c r="G69" s="148" t="s">
        <v>101</v>
      </c>
      <c r="H69" s="148" t="s">
        <v>101</v>
      </c>
    </row>
    <row r="70" spans="1:8" ht="17.25" customHeight="1" x14ac:dyDescent="0.25">
      <c r="A70" s="151" t="s">
        <v>192</v>
      </c>
      <c r="B70" s="152" t="s">
        <v>193</v>
      </c>
      <c r="C70" s="249" t="s">
        <v>101</v>
      </c>
      <c r="D70" s="148" t="s">
        <v>101</v>
      </c>
      <c r="E70" s="148" t="s">
        <v>101</v>
      </c>
      <c r="F70" s="148" t="s">
        <v>101</v>
      </c>
      <c r="G70" s="148" t="s">
        <v>101</v>
      </c>
      <c r="H70" s="148" t="s">
        <v>101</v>
      </c>
    </row>
    <row r="71" spans="1:8" ht="31.5" x14ac:dyDescent="0.25">
      <c r="A71" s="151" t="s">
        <v>192</v>
      </c>
      <c r="B71" s="162" t="s">
        <v>194</v>
      </c>
      <c r="C71" s="249" t="s">
        <v>195</v>
      </c>
      <c r="D71" s="148" t="s">
        <v>101</v>
      </c>
      <c r="E71" s="148" t="s">
        <v>101</v>
      </c>
      <c r="F71" s="148" t="s">
        <v>101</v>
      </c>
      <c r="G71" s="148" t="s">
        <v>101</v>
      </c>
      <c r="H71" s="148" t="s">
        <v>101</v>
      </c>
    </row>
    <row r="72" spans="1:8" ht="31.5" x14ac:dyDescent="0.25">
      <c r="A72" s="151" t="s">
        <v>192</v>
      </c>
      <c r="B72" s="168" t="s">
        <v>196</v>
      </c>
      <c r="C72" s="249" t="s">
        <v>197</v>
      </c>
      <c r="D72" s="148" t="s">
        <v>101</v>
      </c>
      <c r="E72" s="148" t="s">
        <v>101</v>
      </c>
      <c r="F72" s="148" t="s">
        <v>101</v>
      </c>
      <c r="G72" s="148" t="s">
        <v>101</v>
      </c>
      <c r="H72" s="148" t="s">
        <v>101</v>
      </c>
    </row>
    <row r="73" spans="1:8" ht="31.5" x14ac:dyDescent="0.25">
      <c r="A73" s="151" t="s">
        <v>192</v>
      </c>
      <c r="B73" s="168" t="s">
        <v>198</v>
      </c>
      <c r="C73" s="249" t="s">
        <v>199</v>
      </c>
      <c r="D73" s="148" t="s">
        <v>101</v>
      </c>
      <c r="E73" s="148" t="s">
        <v>101</v>
      </c>
      <c r="F73" s="148" t="s">
        <v>101</v>
      </c>
      <c r="G73" s="148" t="s">
        <v>101</v>
      </c>
      <c r="H73" s="148" t="s">
        <v>101</v>
      </c>
    </row>
    <row r="74" spans="1:8" ht="31.5" x14ac:dyDescent="0.25">
      <c r="A74" s="151" t="s">
        <v>192</v>
      </c>
      <c r="B74" s="241" t="s">
        <v>200</v>
      </c>
      <c r="C74" s="249" t="s">
        <v>201</v>
      </c>
      <c r="D74" s="148" t="s">
        <v>101</v>
      </c>
      <c r="E74" s="148" t="s">
        <v>101</v>
      </c>
      <c r="F74" s="148" t="s">
        <v>101</v>
      </c>
      <c r="G74" s="148" t="s">
        <v>101</v>
      </c>
      <c r="H74" s="148" t="s">
        <v>101</v>
      </c>
    </row>
    <row r="75" spans="1:8" ht="31.5" x14ac:dyDescent="0.25">
      <c r="A75" s="151" t="s">
        <v>192</v>
      </c>
      <c r="B75" s="240" t="s">
        <v>202</v>
      </c>
      <c r="C75" s="249" t="s">
        <v>203</v>
      </c>
      <c r="D75" s="148" t="s">
        <v>101</v>
      </c>
      <c r="E75" s="148" t="s">
        <v>101</v>
      </c>
      <c r="F75" s="148" t="s">
        <v>101</v>
      </c>
      <c r="G75" s="148" t="s">
        <v>101</v>
      </c>
      <c r="H75" s="148" t="s">
        <v>101</v>
      </c>
    </row>
    <row r="76" spans="1:8" ht="31.5" x14ac:dyDescent="0.25">
      <c r="A76" s="151" t="s">
        <v>204</v>
      </c>
      <c r="B76" s="152" t="s">
        <v>205</v>
      </c>
      <c r="C76" s="249" t="s">
        <v>101</v>
      </c>
      <c r="D76" s="148" t="s">
        <v>101</v>
      </c>
      <c r="E76" s="148" t="s">
        <v>101</v>
      </c>
      <c r="F76" s="148" t="s">
        <v>101</v>
      </c>
      <c r="G76" s="148" t="s">
        <v>101</v>
      </c>
      <c r="H76" s="148" t="s">
        <v>101</v>
      </c>
    </row>
    <row r="77" spans="1:8" ht="31.5" x14ac:dyDescent="0.25">
      <c r="A77" s="151" t="s">
        <v>206</v>
      </c>
      <c r="B77" s="152" t="s">
        <v>207</v>
      </c>
      <c r="C77" s="249" t="s">
        <v>101</v>
      </c>
      <c r="D77" s="148" t="s">
        <v>101</v>
      </c>
      <c r="E77" s="148" t="s">
        <v>101</v>
      </c>
      <c r="F77" s="148" t="s">
        <v>101</v>
      </c>
      <c r="G77" s="148" t="s">
        <v>101</v>
      </c>
      <c r="H77" s="148" t="s">
        <v>101</v>
      </c>
    </row>
    <row r="78" spans="1:8" ht="17.25" customHeight="1" x14ac:dyDescent="0.25">
      <c r="A78" s="151" t="s">
        <v>208</v>
      </c>
      <c r="B78" s="152" t="s">
        <v>209</v>
      </c>
      <c r="C78" s="249" t="s">
        <v>101</v>
      </c>
      <c r="D78" s="148" t="s">
        <v>101</v>
      </c>
      <c r="E78" s="148" t="s">
        <v>101</v>
      </c>
      <c r="F78" s="148" t="s">
        <v>101</v>
      </c>
      <c r="G78" s="148" t="s">
        <v>101</v>
      </c>
      <c r="H78" s="148" t="s">
        <v>101</v>
      </c>
    </row>
    <row r="79" spans="1:8" ht="15.75" customHeight="1" x14ac:dyDescent="0.25">
      <c r="A79" s="151" t="s">
        <v>210</v>
      </c>
      <c r="B79" s="152" t="s">
        <v>211</v>
      </c>
      <c r="C79" s="249" t="s">
        <v>101</v>
      </c>
      <c r="D79" s="148" t="s">
        <v>101</v>
      </c>
      <c r="E79" s="148" t="s">
        <v>101</v>
      </c>
      <c r="F79" s="148" t="s">
        <v>101</v>
      </c>
      <c r="G79" s="148" t="s">
        <v>101</v>
      </c>
      <c r="H79" s="148" t="s">
        <v>101</v>
      </c>
    </row>
    <row r="80" spans="1:8" ht="16.5" customHeight="1" x14ac:dyDescent="0.25">
      <c r="A80" s="151" t="s">
        <v>212</v>
      </c>
      <c r="B80" s="152" t="s">
        <v>213</v>
      </c>
      <c r="C80" s="249" t="s">
        <v>101</v>
      </c>
      <c r="D80" s="148" t="s">
        <v>101</v>
      </c>
      <c r="E80" s="148" t="s">
        <v>101</v>
      </c>
      <c r="F80" s="148" t="s">
        <v>101</v>
      </c>
      <c r="G80" s="148" t="s">
        <v>101</v>
      </c>
      <c r="H80" s="148" t="s">
        <v>101</v>
      </c>
    </row>
    <row r="81" spans="1:8" ht="17.25" customHeight="1" x14ac:dyDescent="0.25">
      <c r="A81" s="151" t="s">
        <v>214</v>
      </c>
      <c r="B81" s="152" t="s">
        <v>215</v>
      </c>
      <c r="C81" s="249" t="s">
        <v>101</v>
      </c>
      <c r="D81" s="148" t="s">
        <v>101</v>
      </c>
      <c r="E81" s="148" t="s">
        <v>101</v>
      </c>
      <c r="F81" s="148" t="s">
        <v>101</v>
      </c>
      <c r="G81" s="148" t="s">
        <v>101</v>
      </c>
      <c r="H81" s="148" t="s">
        <v>101</v>
      </c>
    </row>
    <row r="82" spans="1:8" ht="32.25" customHeight="1" x14ac:dyDescent="0.25">
      <c r="A82" s="151" t="s">
        <v>216</v>
      </c>
      <c r="B82" s="152" t="s">
        <v>217</v>
      </c>
      <c r="C82" s="249" t="s">
        <v>101</v>
      </c>
      <c r="D82" s="148" t="s">
        <v>101</v>
      </c>
      <c r="E82" s="148" t="s">
        <v>101</v>
      </c>
      <c r="F82" s="148" t="s">
        <v>101</v>
      </c>
      <c r="G82" s="148" t="s">
        <v>101</v>
      </c>
      <c r="H82" s="148" t="s">
        <v>101</v>
      </c>
    </row>
    <row r="83" spans="1:8" ht="31.5" x14ac:dyDescent="0.25">
      <c r="A83" s="151" t="s">
        <v>218</v>
      </c>
      <c r="B83" s="152" t="s">
        <v>219</v>
      </c>
      <c r="C83" s="249" t="s">
        <v>101</v>
      </c>
      <c r="D83" s="148" t="s">
        <v>101</v>
      </c>
      <c r="E83" s="148" t="s">
        <v>101</v>
      </c>
      <c r="F83" s="148" t="s">
        <v>101</v>
      </c>
      <c r="G83" s="148" t="s">
        <v>101</v>
      </c>
      <c r="H83" s="148" t="s">
        <v>101</v>
      </c>
    </row>
    <row r="84" spans="1:8" ht="31.5" x14ac:dyDescent="0.25">
      <c r="A84" s="151" t="s">
        <v>218</v>
      </c>
      <c r="B84" s="169" t="s">
        <v>220</v>
      </c>
      <c r="C84" s="249" t="s">
        <v>101</v>
      </c>
      <c r="D84" s="148" t="s">
        <v>101</v>
      </c>
      <c r="E84" s="148" t="s">
        <v>101</v>
      </c>
      <c r="F84" s="148" t="s">
        <v>101</v>
      </c>
      <c r="G84" s="148" t="s">
        <v>101</v>
      </c>
      <c r="H84" s="148" t="s">
        <v>101</v>
      </c>
    </row>
    <row r="85" spans="1:8" ht="31.5" x14ac:dyDescent="0.25">
      <c r="A85" s="151" t="s">
        <v>221</v>
      </c>
      <c r="B85" s="152" t="s">
        <v>222</v>
      </c>
      <c r="C85" s="249" t="s">
        <v>101</v>
      </c>
      <c r="D85" s="148" t="s">
        <v>101</v>
      </c>
      <c r="E85" s="148" t="s">
        <v>101</v>
      </c>
      <c r="F85" s="148" t="s">
        <v>101</v>
      </c>
      <c r="G85" s="148" t="s">
        <v>101</v>
      </c>
      <c r="H85" s="148" t="s">
        <v>101</v>
      </c>
    </row>
    <row r="86" spans="1:8" ht="33" customHeight="1" x14ac:dyDescent="0.25">
      <c r="A86" s="151" t="s">
        <v>223</v>
      </c>
      <c r="B86" s="152" t="s">
        <v>224</v>
      </c>
      <c r="C86" s="249" t="s">
        <v>101</v>
      </c>
      <c r="D86" s="148" t="s">
        <v>101</v>
      </c>
      <c r="E86" s="148" t="s">
        <v>101</v>
      </c>
      <c r="F86" s="148" t="s">
        <v>101</v>
      </c>
      <c r="G86" s="148" t="s">
        <v>101</v>
      </c>
      <c r="H86" s="148" t="s">
        <v>101</v>
      </c>
    </row>
    <row r="87" spans="1:8" ht="33" customHeight="1" x14ac:dyDescent="0.25">
      <c r="A87" s="151" t="s">
        <v>225</v>
      </c>
      <c r="B87" s="152" t="s">
        <v>226</v>
      </c>
      <c r="C87" s="249" t="s">
        <v>101</v>
      </c>
      <c r="D87" s="148" t="s">
        <v>101</v>
      </c>
      <c r="E87" s="148" t="s">
        <v>101</v>
      </c>
      <c r="F87" s="148" t="s">
        <v>101</v>
      </c>
      <c r="G87" s="148" t="s">
        <v>101</v>
      </c>
      <c r="H87" s="148" t="s">
        <v>101</v>
      </c>
    </row>
    <row r="88" spans="1:8" ht="17.25" customHeight="1" x14ac:dyDescent="0.25">
      <c r="A88" s="151" t="s">
        <v>227</v>
      </c>
      <c r="B88" s="152" t="s">
        <v>228</v>
      </c>
      <c r="C88" s="249" t="s">
        <v>101</v>
      </c>
      <c r="D88" s="148" t="s">
        <v>101</v>
      </c>
      <c r="E88" s="148" t="s">
        <v>101</v>
      </c>
      <c r="F88" s="148" t="s">
        <v>101</v>
      </c>
      <c r="G88" s="148" t="s">
        <v>101</v>
      </c>
      <c r="H88" s="148" t="s">
        <v>101</v>
      </c>
    </row>
    <row r="89" spans="1:8" ht="31.5" x14ac:dyDescent="0.25">
      <c r="A89" s="151" t="s">
        <v>229</v>
      </c>
      <c r="B89" s="152" t="s">
        <v>230</v>
      </c>
      <c r="C89" s="249" t="s">
        <v>101</v>
      </c>
      <c r="D89" s="148" t="s">
        <v>101</v>
      </c>
      <c r="E89" s="148" t="s">
        <v>101</v>
      </c>
      <c r="F89" s="148" t="s">
        <v>101</v>
      </c>
      <c r="G89" s="148" t="s">
        <v>101</v>
      </c>
      <c r="H89" s="148" t="s">
        <v>101</v>
      </c>
    </row>
    <row r="90" spans="1:8" ht="34.5" customHeight="1" x14ac:dyDescent="0.25">
      <c r="A90" s="151" t="s">
        <v>231</v>
      </c>
      <c r="B90" s="152" t="s">
        <v>232</v>
      </c>
      <c r="C90" s="249" t="s">
        <v>101</v>
      </c>
      <c r="D90" s="148" t="s">
        <v>101</v>
      </c>
      <c r="E90" s="148" t="s">
        <v>101</v>
      </c>
      <c r="F90" s="148" t="s">
        <v>101</v>
      </c>
      <c r="G90" s="148" t="s">
        <v>101</v>
      </c>
      <c r="H90" s="148" t="s">
        <v>101</v>
      </c>
    </row>
    <row r="91" spans="1:8" ht="34.5" customHeight="1" x14ac:dyDescent="0.25">
      <c r="A91" s="151" t="s">
        <v>233</v>
      </c>
      <c r="B91" s="152" t="s">
        <v>234</v>
      </c>
      <c r="C91" s="249" t="s">
        <v>101</v>
      </c>
      <c r="D91" s="148" t="s">
        <v>101</v>
      </c>
      <c r="E91" s="148" t="s">
        <v>101</v>
      </c>
      <c r="F91" s="148" t="s">
        <v>101</v>
      </c>
      <c r="G91" s="148" t="s">
        <v>101</v>
      </c>
      <c r="H91" s="148" t="s">
        <v>101</v>
      </c>
    </row>
    <row r="92" spans="1:8" ht="32.25" customHeight="1" x14ac:dyDescent="0.25">
      <c r="A92" s="151" t="s">
        <v>235</v>
      </c>
      <c r="B92" s="152" t="s">
        <v>236</v>
      </c>
      <c r="C92" s="249" t="s">
        <v>101</v>
      </c>
      <c r="D92" s="148" t="s">
        <v>101</v>
      </c>
      <c r="E92" s="148" t="s">
        <v>101</v>
      </c>
      <c r="F92" s="148" t="s">
        <v>101</v>
      </c>
      <c r="G92" s="148" t="s">
        <v>101</v>
      </c>
      <c r="H92" s="148" t="s">
        <v>101</v>
      </c>
    </row>
    <row r="93" spans="1:8" ht="18.75" customHeight="1" x14ac:dyDescent="0.25">
      <c r="A93" s="151" t="s">
        <v>237</v>
      </c>
      <c r="B93" s="152" t="s">
        <v>238</v>
      </c>
      <c r="C93" s="249" t="s">
        <v>101</v>
      </c>
      <c r="D93" s="148" t="s">
        <v>101</v>
      </c>
      <c r="E93" s="148" t="s">
        <v>101</v>
      </c>
      <c r="F93" s="148" t="s">
        <v>101</v>
      </c>
      <c r="G93" s="148" t="s">
        <v>101</v>
      </c>
      <c r="H93" s="148" t="s">
        <v>101</v>
      </c>
    </row>
    <row r="94" spans="1:8" ht="31.5" x14ac:dyDescent="0.25">
      <c r="A94" s="151" t="s">
        <v>237</v>
      </c>
      <c r="B94" s="164" t="s">
        <v>239</v>
      </c>
      <c r="C94" s="249" t="s">
        <v>240</v>
      </c>
      <c r="D94" s="148" t="s">
        <v>101</v>
      </c>
      <c r="E94" s="148" t="s">
        <v>101</v>
      </c>
      <c r="F94" s="148" t="s">
        <v>101</v>
      </c>
      <c r="G94" s="148" t="s">
        <v>101</v>
      </c>
      <c r="H94" s="148" t="s">
        <v>101</v>
      </c>
    </row>
    <row r="95" spans="1:8" ht="31.5" x14ac:dyDescent="0.25">
      <c r="A95" s="151" t="s">
        <v>237</v>
      </c>
      <c r="B95" s="164" t="s">
        <v>241</v>
      </c>
      <c r="C95" s="249" t="s">
        <v>242</v>
      </c>
      <c r="D95" s="148" t="s">
        <v>101</v>
      </c>
      <c r="E95" s="148" t="s">
        <v>101</v>
      </c>
      <c r="F95" s="148" t="s">
        <v>101</v>
      </c>
      <c r="G95" s="148" t="s">
        <v>101</v>
      </c>
      <c r="H95" s="148" t="s">
        <v>101</v>
      </c>
    </row>
    <row r="96" spans="1:8" ht="31.5" x14ac:dyDescent="0.25">
      <c r="A96" s="151" t="s">
        <v>237</v>
      </c>
      <c r="B96" s="164" t="s">
        <v>243</v>
      </c>
      <c r="C96" s="249" t="s">
        <v>244</v>
      </c>
      <c r="D96" s="148" t="s">
        <v>101</v>
      </c>
      <c r="E96" s="148" t="s">
        <v>101</v>
      </c>
      <c r="F96" s="148" t="s">
        <v>101</v>
      </c>
      <c r="G96" s="148" t="s">
        <v>101</v>
      </c>
      <c r="H96" s="148" t="s">
        <v>101</v>
      </c>
    </row>
    <row r="97" spans="1:8" ht="31.5" x14ac:dyDescent="0.25">
      <c r="A97" s="151" t="s">
        <v>237</v>
      </c>
      <c r="B97" s="164" t="s">
        <v>245</v>
      </c>
      <c r="C97" s="249" t="s">
        <v>246</v>
      </c>
      <c r="D97" s="148" t="s">
        <v>101</v>
      </c>
      <c r="E97" s="148" t="s">
        <v>101</v>
      </c>
      <c r="F97" s="148" t="s">
        <v>101</v>
      </c>
      <c r="G97" s="148" t="s">
        <v>101</v>
      </c>
      <c r="H97" s="148" t="s">
        <v>101</v>
      </c>
    </row>
    <row r="98" spans="1:8" ht="31.5" x14ac:dyDescent="0.25">
      <c r="A98" s="151" t="s">
        <v>237</v>
      </c>
      <c r="B98" s="170" t="s">
        <v>247</v>
      </c>
      <c r="C98" s="249" t="s">
        <v>248</v>
      </c>
      <c r="D98" s="148" t="s">
        <v>101</v>
      </c>
      <c r="E98" s="148" t="s">
        <v>101</v>
      </c>
      <c r="F98" s="148" t="s">
        <v>101</v>
      </c>
      <c r="G98" s="148" t="s">
        <v>101</v>
      </c>
      <c r="H98" s="148" t="s">
        <v>101</v>
      </c>
    </row>
    <row r="99" spans="1:8" ht="31.5" x14ac:dyDescent="0.25">
      <c r="A99" s="151" t="s">
        <v>237</v>
      </c>
      <c r="B99" s="170" t="s">
        <v>249</v>
      </c>
      <c r="C99" s="249" t="s">
        <v>250</v>
      </c>
      <c r="D99" s="148" t="s">
        <v>101</v>
      </c>
      <c r="E99" s="148" t="s">
        <v>101</v>
      </c>
      <c r="F99" s="148" t="s">
        <v>101</v>
      </c>
      <c r="G99" s="148" t="s">
        <v>101</v>
      </c>
      <c r="H99" s="148" t="s">
        <v>101</v>
      </c>
    </row>
    <row r="100" spans="1:8" ht="16.5" customHeight="1" x14ac:dyDescent="0.25">
      <c r="A100" s="151" t="s">
        <v>237</v>
      </c>
      <c r="B100" s="168" t="s">
        <v>251</v>
      </c>
      <c r="C100" s="249" t="s">
        <v>252</v>
      </c>
      <c r="D100" s="148" t="s">
        <v>101</v>
      </c>
      <c r="E100" s="148" t="s">
        <v>101</v>
      </c>
      <c r="F100" s="148" t="s">
        <v>101</v>
      </c>
      <c r="G100" s="148" t="s">
        <v>101</v>
      </c>
      <c r="H100" s="148" t="s">
        <v>101</v>
      </c>
    </row>
    <row r="101" spans="1:8" ht="16.5" customHeight="1" x14ac:dyDescent="0.25">
      <c r="A101" s="151" t="s">
        <v>237</v>
      </c>
      <c r="B101" s="169" t="s">
        <v>253</v>
      </c>
      <c r="C101" s="249" t="s">
        <v>254</v>
      </c>
      <c r="D101" s="148" t="s">
        <v>101</v>
      </c>
      <c r="E101" s="148" t="s">
        <v>101</v>
      </c>
      <c r="F101" s="148" t="s">
        <v>101</v>
      </c>
      <c r="G101" s="148" t="s">
        <v>101</v>
      </c>
      <c r="H101" s="148" t="s">
        <v>101</v>
      </c>
    </row>
    <row r="102" spans="1:8" ht="17.25" customHeight="1" x14ac:dyDescent="0.25">
      <c r="A102" s="151" t="s">
        <v>237</v>
      </c>
      <c r="B102" s="168" t="s">
        <v>255</v>
      </c>
      <c r="C102" s="249" t="s">
        <v>256</v>
      </c>
      <c r="D102" s="148" t="s">
        <v>101</v>
      </c>
      <c r="E102" s="148" t="s">
        <v>101</v>
      </c>
      <c r="F102" s="148" t="s">
        <v>101</v>
      </c>
      <c r="G102" s="148" t="s">
        <v>101</v>
      </c>
      <c r="H102" s="148" t="s">
        <v>101</v>
      </c>
    </row>
    <row r="103" spans="1:8" ht="31.5" x14ac:dyDescent="0.25">
      <c r="A103" s="151" t="s">
        <v>257</v>
      </c>
      <c r="B103" s="172" t="s">
        <v>258</v>
      </c>
      <c r="C103" s="249" t="s">
        <v>101</v>
      </c>
      <c r="D103" s="148" t="s">
        <v>101</v>
      </c>
      <c r="E103" s="148" t="s">
        <v>101</v>
      </c>
      <c r="F103" s="148" t="s">
        <v>101</v>
      </c>
      <c r="G103" s="148" t="s">
        <v>101</v>
      </c>
      <c r="H103" s="148" t="s">
        <v>101</v>
      </c>
    </row>
    <row r="104" spans="1:8" x14ac:dyDescent="0.25">
      <c r="A104" s="151" t="s">
        <v>259</v>
      </c>
      <c r="B104" s="172" t="s">
        <v>260</v>
      </c>
      <c r="C104" s="249" t="s">
        <v>101</v>
      </c>
      <c r="D104" s="148" t="s">
        <v>101</v>
      </c>
      <c r="E104" s="148" t="s">
        <v>101</v>
      </c>
      <c r="F104" s="148" t="s">
        <v>101</v>
      </c>
      <c r="G104" s="148" t="s">
        <v>101</v>
      </c>
      <c r="H104" s="148" t="s">
        <v>101</v>
      </c>
    </row>
    <row r="105" spans="1:8" x14ac:dyDescent="0.25">
      <c r="A105" s="151" t="s">
        <v>259</v>
      </c>
      <c r="B105" s="225" t="s">
        <v>261</v>
      </c>
      <c r="C105" s="174" t="s">
        <v>262</v>
      </c>
      <c r="D105" s="148" t="s">
        <v>101</v>
      </c>
      <c r="E105" s="148" t="s">
        <v>101</v>
      </c>
      <c r="F105" s="148" t="s">
        <v>101</v>
      </c>
      <c r="G105" s="148" t="s">
        <v>101</v>
      </c>
      <c r="H105" s="148" t="s">
        <v>101</v>
      </c>
    </row>
    <row r="106" spans="1:8" x14ac:dyDescent="0.25">
      <c r="A106" s="151" t="s">
        <v>259</v>
      </c>
      <c r="B106" s="313" t="s">
        <v>263</v>
      </c>
      <c r="C106" s="174" t="s">
        <v>101</v>
      </c>
      <c r="D106" s="148" t="s">
        <v>101</v>
      </c>
      <c r="E106" s="148" t="s">
        <v>101</v>
      </c>
      <c r="F106" s="148" t="s">
        <v>101</v>
      </c>
      <c r="G106" s="148" t="s">
        <v>101</v>
      </c>
      <c r="H106" s="148" t="s">
        <v>101</v>
      </c>
    </row>
    <row r="107" spans="1:8" ht="31.5" x14ac:dyDescent="0.25">
      <c r="A107" s="151" t="s">
        <v>264</v>
      </c>
      <c r="B107" s="313" t="s">
        <v>265</v>
      </c>
      <c r="C107" s="174" t="s">
        <v>266</v>
      </c>
      <c r="D107" s="148" t="s">
        <v>101</v>
      </c>
      <c r="E107" s="148" t="s">
        <v>101</v>
      </c>
      <c r="F107" s="148" t="s">
        <v>101</v>
      </c>
      <c r="G107" s="148" t="s">
        <v>101</v>
      </c>
      <c r="H107" s="148" t="s">
        <v>101</v>
      </c>
    </row>
    <row r="108" spans="1:8" ht="31.5" x14ac:dyDescent="0.25">
      <c r="A108" s="151" t="s">
        <v>267</v>
      </c>
      <c r="B108" s="313" t="s">
        <v>268</v>
      </c>
      <c r="C108" s="174" t="s">
        <v>269</v>
      </c>
      <c r="D108" s="148" t="s">
        <v>101</v>
      </c>
      <c r="E108" s="148" t="s">
        <v>101</v>
      </c>
      <c r="F108" s="148" t="s">
        <v>101</v>
      </c>
      <c r="G108" s="148" t="s">
        <v>101</v>
      </c>
      <c r="H108" s="148" t="s">
        <v>101</v>
      </c>
    </row>
    <row r="109" spans="1:8" ht="31.5" hidden="1" x14ac:dyDescent="0.25">
      <c r="A109" s="151" t="s">
        <v>270</v>
      </c>
      <c r="B109" s="313" t="s">
        <v>271</v>
      </c>
      <c r="C109" s="174" t="s">
        <v>272</v>
      </c>
      <c r="D109" s="148"/>
      <c r="E109" s="148"/>
      <c r="F109" s="148"/>
      <c r="G109" s="148"/>
      <c r="H109" s="148"/>
    </row>
    <row r="110" spans="1:8" ht="47.25" x14ac:dyDescent="0.25">
      <c r="A110" s="151" t="s">
        <v>273</v>
      </c>
      <c r="B110" s="313" t="s">
        <v>274</v>
      </c>
      <c r="C110" s="174" t="s">
        <v>275</v>
      </c>
      <c r="D110" s="148" t="s">
        <v>101</v>
      </c>
      <c r="E110" s="148" t="s">
        <v>101</v>
      </c>
      <c r="F110" s="148" t="s">
        <v>101</v>
      </c>
      <c r="G110" s="148" t="s">
        <v>101</v>
      </c>
      <c r="H110" s="148" t="s">
        <v>101</v>
      </c>
    </row>
    <row r="111" spans="1:8" ht="31.5" x14ac:dyDescent="0.25">
      <c r="A111" s="151" t="s">
        <v>276</v>
      </c>
      <c r="B111" s="313" t="s">
        <v>277</v>
      </c>
      <c r="C111" s="174" t="s">
        <v>278</v>
      </c>
      <c r="D111" s="148" t="s">
        <v>101</v>
      </c>
      <c r="E111" s="148" t="s">
        <v>101</v>
      </c>
      <c r="F111" s="148" t="s">
        <v>101</v>
      </c>
      <c r="G111" s="148" t="s">
        <v>101</v>
      </c>
      <c r="H111" s="148" t="s">
        <v>101</v>
      </c>
    </row>
    <row r="112" spans="1:8" x14ac:dyDescent="0.25">
      <c r="A112" s="151" t="s">
        <v>259</v>
      </c>
      <c r="B112" s="242" t="s">
        <v>279</v>
      </c>
      <c r="C112" s="249" t="s">
        <v>280</v>
      </c>
      <c r="D112" s="148" t="s">
        <v>101</v>
      </c>
      <c r="E112" s="148" t="s">
        <v>101</v>
      </c>
      <c r="F112" s="148" t="s">
        <v>101</v>
      </c>
      <c r="G112" s="148" t="s">
        <v>101</v>
      </c>
      <c r="H112" s="148" t="s">
        <v>101</v>
      </c>
    </row>
    <row r="113" spans="1:8" x14ac:dyDescent="0.25">
      <c r="A113" s="151" t="s">
        <v>259</v>
      </c>
      <c r="B113" s="158" t="s">
        <v>281</v>
      </c>
      <c r="C113" s="147" t="s">
        <v>282</v>
      </c>
      <c r="D113" s="148" t="s">
        <v>101</v>
      </c>
      <c r="E113" s="148" t="s">
        <v>101</v>
      </c>
      <c r="F113" s="148" t="s">
        <v>101</v>
      </c>
      <c r="G113" s="148" t="s">
        <v>101</v>
      </c>
      <c r="H113" s="148" t="s">
        <v>101</v>
      </c>
    </row>
    <row r="114" spans="1:8" x14ac:dyDescent="0.25">
      <c r="A114" s="151" t="s">
        <v>259</v>
      </c>
      <c r="B114" s="242" t="s">
        <v>283</v>
      </c>
      <c r="C114" s="249" t="s">
        <v>284</v>
      </c>
      <c r="D114" s="148" t="s">
        <v>101</v>
      </c>
      <c r="E114" s="148" t="s">
        <v>101</v>
      </c>
      <c r="F114" s="148" t="s">
        <v>101</v>
      </c>
      <c r="G114" s="148" t="s">
        <v>101</v>
      </c>
      <c r="H114" s="148" t="s">
        <v>101</v>
      </c>
    </row>
    <row r="115" spans="1:8" ht="17.25" customHeight="1" x14ac:dyDescent="0.25">
      <c r="A115" s="151" t="s">
        <v>259</v>
      </c>
      <c r="B115" s="162" t="s">
        <v>285</v>
      </c>
      <c r="C115" s="249" t="s">
        <v>286</v>
      </c>
      <c r="D115" s="215" t="s">
        <v>101</v>
      </c>
      <c r="E115" s="215" t="s">
        <v>101</v>
      </c>
      <c r="F115" s="215" t="s">
        <v>101</v>
      </c>
      <c r="G115" s="215" t="s">
        <v>101</v>
      </c>
      <c r="H115" s="215" t="s">
        <v>101</v>
      </c>
    </row>
  </sheetData>
  <mergeCells count="14">
    <mergeCell ref="A12:H12"/>
    <mergeCell ref="A13:G13"/>
    <mergeCell ref="A14:A17"/>
    <mergeCell ref="B14:B17"/>
    <mergeCell ref="C14:C17"/>
    <mergeCell ref="D14:G15"/>
    <mergeCell ref="H14:H17"/>
    <mergeCell ref="D16:E16"/>
    <mergeCell ref="F16:G16"/>
    <mergeCell ref="A4:H4"/>
    <mergeCell ref="A6:H6"/>
    <mergeCell ref="A7:H7"/>
    <mergeCell ref="A9:H9"/>
    <mergeCell ref="A11:H11"/>
  </mergeCells>
  <pageMargins left="0.70833333333333304" right="0.70833333333333304" top="0.74791666666666701" bottom="0.74791666666666701" header="0.51180555555555496" footer="0.51180555555555496"/>
  <pageSetup paperSize="8" firstPageNumber="0"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IW109"/>
  <sheetViews>
    <sheetView topLeftCell="E1" zoomScale="70" zoomScaleNormal="70" zoomScalePageLayoutView="90" workbookViewId="0">
      <selection activeCell="D112" sqref="D112"/>
    </sheetView>
  </sheetViews>
  <sheetFormatPr defaultRowHeight="15" x14ac:dyDescent="0.25"/>
  <cols>
    <col min="1" max="1" width="9.5703125" style="314" customWidth="1"/>
    <col min="2" max="2" width="77.7109375" style="315" customWidth="1"/>
    <col min="3" max="3" width="12.140625" style="316" customWidth="1"/>
    <col min="4" max="4" width="14.5703125" style="315" customWidth="1"/>
    <col min="5" max="5" width="22.140625" style="315" customWidth="1"/>
    <col min="6" max="6" width="17.5703125" style="315" customWidth="1"/>
    <col min="7" max="7" width="20.85546875" style="315" customWidth="1"/>
    <col min="8" max="8" width="16.85546875" style="315" customWidth="1"/>
    <col min="9" max="9" width="19.140625" style="315" customWidth="1"/>
    <col min="10" max="10" width="18.140625" style="315" customWidth="1"/>
    <col min="11" max="11" width="20.140625" style="315" customWidth="1"/>
    <col min="12" max="12" width="20.42578125" style="315" customWidth="1"/>
    <col min="13" max="13" width="29.5703125" style="315" customWidth="1"/>
    <col min="14" max="14" width="32.28515625" style="315" customWidth="1"/>
    <col min="15" max="15" width="16.7109375" style="315" customWidth="1"/>
    <col min="16" max="16" width="16.28515625" style="315" customWidth="1"/>
    <col min="17" max="17" width="14" style="315" customWidth="1"/>
    <col min="18" max="18" width="11.5703125" style="315"/>
    <col min="19" max="19" width="11" style="317" customWidth="1"/>
    <col min="20" max="20" width="15.28515625" style="317" customWidth="1"/>
    <col min="21" max="21" width="7.7109375" style="317" customWidth="1"/>
    <col min="22" max="22" width="21.28515625" style="317" customWidth="1"/>
    <col min="23" max="23" width="16.42578125" style="317" customWidth="1"/>
    <col min="24" max="24" width="24.140625" style="317" customWidth="1"/>
    <col min="25" max="25" width="25.5703125" style="317" customWidth="1"/>
    <col min="26" max="26" width="7.42578125" style="315" customWidth="1"/>
    <col min="27" max="27" width="7.140625" style="315" customWidth="1"/>
    <col min="28" max="28" width="8.85546875" style="315" customWidth="1"/>
    <col min="29" max="29" width="13.140625" style="315" customWidth="1"/>
    <col min="30" max="257" width="9.7109375" style="314" customWidth="1"/>
    <col min="258" max="1025" width="9.7109375" customWidth="1"/>
  </cols>
  <sheetData>
    <row r="1" spans="1:45" ht="15.75" x14ac:dyDescent="0.25">
      <c r="E1" s="318"/>
      <c r="F1" s="318"/>
      <c r="G1" s="318"/>
      <c r="H1" s="318"/>
      <c r="I1" s="318"/>
      <c r="J1" s="318"/>
      <c r="K1" s="318"/>
      <c r="L1" s="318"/>
      <c r="M1" s="318"/>
      <c r="R1" s="120" t="s">
        <v>647</v>
      </c>
    </row>
    <row r="2" spans="1:45" ht="15.75" x14ac:dyDescent="0.25">
      <c r="E2" s="318"/>
      <c r="F2" s="318"/>
      <c r="G2" s="318"/>
      <c r="H2" s="318"/>
      <c r="I2" s="318"/>
      <c r="J2" s="318"/>
      <c r="K2" s="318"/>
      <c r="L2" s="318"/>
      <c r="M2" s="318"/>
      <c r="R2" s="122" t="s">
        <v>1</v>
      </c>
    </row>
    <row r="3" spans="1:45" ht="15.75" x14ac:dyDescent="0.25">
      <c r="E3" s="318"/>
      <c r="F3" s="318"/>
      <c r="G3" s="318"/>
      <c r="H3" s="318"/>
      <c r="I3" s="318"/>
      <c r="J3" s="318"/>
      <c r="K3" s="318"/>
      <c r="L3" s="318"/>
      <c r="M3" s="318"/>
      <c r="R3" s="122" t="s">
        <v>2</v>
      </c>
    </row>
    <row r="4" spans="1:45" ht="15.75" x14ac:dyDescent="0.25">
      <c r="A4" s="107" t="s">
        <v>648</v>
      </c>
      <c r="B4" s="107"/>
      <c r="C4" s="107"/>
      <c r="D4" s="107"/>
      <c r="E4" s="107"/>
      <c r="F4" s="107"/>
      <c r="G4" s="107"/>
      <c r="H4" s="107"/>
      <c r="I4" s="107"/>
      <c r="J4" s="107"/>
      <c r="K4" s="107"/>
      <c r="L4" s="107"/>
      <c r="M4" s="107"/>
      <c r="N4" s="107"/>
      <c r="O4" s="107"/>
      <c r="P4" s="107"/>
      <c r="Q4" s="107"/>
      <c r="R4" s="107"/>
    </row>
    <row r="5" spans="1:45" ht="15.75" x14ac:dyDescent="0.25">
      <c r="A5" s="260"/>
      <c r="B5" s="260"/>
      <c r="C5" s="319"/>
      <c r="D5" s="260"/>
      <c r="E5" s="260"/>
      <c r="F5" s="260"/>
      <c r="G5" s="260"/>
      <c r="H5" s="260"/>
      <c r="I5" s="260"/>
      <c r="J5" s="260"/>
      <c r="K5" s="260"/>
      <c r="L5" s="260"/>
      <c r="M5" s="260"/>
      <c r="N5" s="260"/>
      <c r="O5" s="260"/>
      <c r="P5" s="260"/>
      <c r="Q5" s="260"/>
      <c r="R5" s="260"/>
    </row>
    <row r="6" spans="1:45" ht="15.75" x14ac:dyDescent="0.25">
      <c r="A6" s="96" t="s">
        <v>614</v>
      </c>
      <c r="B6" s="96"/>
      <c r="C6" s="96"/>
      <c r="D6" s="96"/>
      <c r="E6" s="96"/>
      <c r="F6" s="96"/>
      <c r="G6" s="96"/>
      <c r="H6" s="96"/>
      <c r="I6" s="96"/>
      <c r="J6" s="96"/>
      <c r="K6" s="96"/>
      <c r="L6" s="96"/>
      <c r="M6" s="96"/>
      <c r="N6" s="96"/>
      <c r="O6" s="96"/>
      <c r="P6" s="96"/>
      <c r="Q6" s="96"/>
      <c r="R6" s="9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row>
    <row r="7" spans="1:45" ht="15.75" x14ac:dyDescent="0.25">
      <c r="A7" s="10" t="s">
        <v>6</v>
      </c>
      <c r="B7" s="10"/>
      <c r="C7" s="10"/>
      <c r="D7" s="10"/>
      <c r="E7" s="10"/>
      <c r="F7" s="10"/>
      <c r="G7" s="10"/>
      <c r="H7" s="10"/>
      <c r="I7" s="10"/>
      <c r="J7" s="10"/>
      <c r="K7" s="10"/>
      <c r="L7" s="10"/>
      <c r="M7" s="10"/>
      <c r="N7" s="10"/>
      <c r="O7" s="10"/>
      <c r="P7" s="10"/>
      <c r="Q7" s="10"/>
      <c r="R7" s="10"/>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row>
    <row r="8" spans="1:45" ht="15.75" x14ac:dyDescent="0.25">
      <c r="A8" s="262"/>
      <c r="B8" s="262"/>
      <c r="C8" s="320"/>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row>
    <row r="9" spans="1:45" ht="15.75" x14ac:dyDescent="0.25">
      <c r="A9" s="8" t="s">
        <v>649</v>
      </c>
      <c r="B9" s="8"/>
      <c r="C9" s="8"/>
      <c r="D9" s="8"/>
      <c r="E9" s="8"/>
      <c r="F9" s="8"/>
      <c r="G9" s="8"/>
      <c r="H9" s="8"/>
      <c r="I9" s="8"/>
      <c r="J9" s="8"/>
      <c r="K9" s="8"/>
      <c r="L9" s="8"/>
      <c r="M9" s="8"/>
      <c r="N9" s="8"/>
      <c r="O9" s="8"/>
      <c r="P9" s="8"/>
      <c r="Q9" s="8"/>
      <c r="R9" s="8"/>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row>
    <row r="10" spans="1:45" ht="15" customHeight="1" x14ac:dyDescent="0.25">
      <c r="A10" s="89"/>
      <c r="B10" s="89"/>
      <c r="C10" s="89"/>
      <c r="D10" s="89"/>
      <c r="E10" s="89"/>
      <c r="F10" s="89"/>
      <c r="G10" s="89"/>
      <c r="H10" s="89"/>
      <c r="I10" s="89"/>
      <c r="J10" s="89"/>
      <c r="K10" s="89"/>
      <c r="L10" s="89"/>
      <c r="M10" s="89"/>
      <c r="N10" s="89"/>
      <c r="O10" s="89"/>
      <c r="P10" s="89"/>
      <c r="Q10" s="89"/>
      <c r="R10" s="89"/>
      <c r="S10" s="321"/>
    </row>
    <row r="11" spans="1:45" s="315" customFormat="1" ht="184.5" customHeight="1" x14ac:dyDescent="0.2">
      <c r="A11" s="322" t="s">
        <v>10</v>
      </c>
      <c r="B11" s="322" t="s">
        <v>11</v>
      </c>
      <c r="C11" s="323" t="s">
        <v>12</v>
      </c>
      <c r="D11" s="324" t="s">
        <v>650</v>
      </c>
      <c r="E11" s="324" t="s">
        <v>651</v>
      </c>
      <c r="F11" s="322" t="s">
        <v>652</v>
      </c>
      <c r="G11" s="325" t="s">
        <v>653</v>
      </c>
      <c r="H11" s="322" t="s">
        <v>654</v>
      </c>
      <c r="I11" s="322" t="s">
        <v>655</v>
      </c>
      <c r="J11" s="322" t="s">
        <v>656</v>
      </c>
      <c r="K11" s="322" t="s">
        <v>657</v>
      </c>
      <c r="L11" s="326" t="s">
        <v>658</v>
      </c>
      <c r="M11" s="327" t="s">
        <v>659</v>
      </c>
      <c r="N11" s="128" t="s">
        <v>660</v>
      </c>
      <c r="O11" s="328" t="s">
        <v>661</v>
      </c>
      <c r="P11" s="328" t="s">
        <v>662</v>
      </c>
      <c r="Q11" s="328" t="s">
        <v>663</v>
      </c>
      <c r="R11" s="322" t="s">
        <v>664</v>
      </c>
    </row>
    <row r="12" spans="1:45" ht="18.75" customHeight="1" x14ac:dyDescent="0.25">
      <c r="A12" s="329">
        <v>1</v>
      </c>
      <c r="B12" s="329">
        <v>2</v>
      </c>
      <c r="C12" s="330">
        <v>3</v>
      </c>
      <c r="D12" s="329">
        <v>4</v>
      </c>
      <c r="E12" s="329">
        <v>5</v>
      </c>
      <c r="F12" s="329">
        <v>6</v>
      </c>
      <c r="G12" s="329">
        <v>7</v>
      </c>
      <c r="H12" s="329">
        <v>8</v>
      </c>
      <c r="I12" s="329">
        <v>9</v>
      </c>
      <c r="J12" s="329">
        <v>10</v>
      </c>
      <c r="K12" s="329">
        <v>11</v>
      </c>
      <c r="L12" s="329">
        <v>12</v>
      </c>
      <c r="M12" s="329">
        <v>13</v>
      </c>
      <c r="N12" s="329">
        <v>14</v>
      </c>
      <c r="O12" s="329">
        <v>15</v>
      </c>
      <c r="P12" s="329">
        <v>16</v>
      </c>
      <c r="Q12" s="329">
        <v>17</v>
      </c>
      <c r="R12" s="329">
        <v>18</v>
      </c>
      <c r="T12" s="314"/>
      <c r="U12" s="314"/>
      <c r="V12" s="314"/>
      <c r="W12" s="314"/>
      <c r="X12" s="314"/>
      <c r="Y12" s="314"/>
      <c r="Z12" s="314"/>
      <c r="AA12" s="314"/>
      <c r="AB12" s="314"/>
      <c r="AC12" s="314"/>
    </row>
    <row r="13" spans="1:45" ht="23.25" customHeight="1" x14ac:dyDescent="0.25">
      <c r="A13" s="140">
        <v>0</v>
      </c>
      <c r="B13" s="141" t="s">
        <v>100</v>
      </c>
      <c r="C13" s="331" t="s">
        <v>101</v>
      </c>
      <c r="D13" s="332" t="s">
        <v>101</v>
      </c>
      <c r="E13" s="332" t="s">
        <v>101</v>
      </c>
      <c r="F13" s="332" t="s">
        <v>101</v>
      </c>
      <c r="G13" s="332" t="s">
        <v>101</v>
      </c>
      <c r="H13" s="332" t="s">
        <v>101</v>
      </c>
      <c r="I13" s="332" t="s">
        <v>101</v>
      </c>
      <c r="J13" s="332" t="s">
        <v>101</v>
      </c>
      <c r="K13" s="332" t="s">
        <v>101</v>
      </c>
      <c r="L13" s="332" t="s">
        <v>101</v>
      </c>
      <c r="M13" s="332" t="s">
        <v>101</v>
      </c>
      <c r="N13" s="332" t="s">
        <v>101</v>
      </c>
      <c r="O13" s="332" t="s">
        <v>101</v>
      </c>
      <c r="P13" s="332" t="s">
        <v>101</v>
      </c>
      <c r="Q13" s="332" t="s">
        <v>101</v>
      </c>
      <c r="R13" s="332" t="s">
        <v>101</v>
      </c>
      <c r="T13" s="314"/>
      <c r="U13" s="314"/>
      <c r="V13" s="314"/>
      <c r="W13" s="314"/>
      <c r="X13" s="314"/>
      <c r="Y13" s="314"/>
      <c r="Z13" s="314"/>
      <c r="AA13" s="314"/>
      <c r="AB13" s="314"/>
      <c r="AC13" s="314"/>
    </row>
    <row r="14" spans="1:45" ht="20.25" customHeight="1" x14ac:dyDescent="0.25">
      <c r="A14" s="136" t="s">
        <v>102</v>
      </c>
      <c r="B14" s="146" t="s">
        <v>103</v>
      </c>
      <c r="C14" s="249" t="s">
        <v>101</v>
      </c>
      <c r="D14" s="333" t="s">
        <v>101</v>
      </c>
      <c r="E14" s="333" t="s">
        <v>101</v>
      </c>
      <c r="F14" s="333" t="s">
        <v>101</v>
      </c>
      <c r="G14" s="333" t="s">
        <v>101</v>
      </c>
      <c r="H14" s="333" t="s">
        <v>101</v>
      </c>
      <c r="I14" s="333" t="s">
        <v>101</v>
      </c>
      <c r="J14" s="333" t="s">
        <v>101</v>
      </c>
      <c r="K14" s="333" t="s">
        <v>101</v>
      </c>
      <c r="L14" s="333" t="s">
        <v>101</v>
      </c>
      <c r="M14" s="333" t="s">
        <v>101</v>
      </c>
      <c r="N14" s="333" t="s">
        <v>101</v>
      </c>
      <c r="O14" s="333" t="s">
        <v>101</v>
      </c>
      <c r="P14" s="333" t="s">
        <v>101</v>
      </c>
      <c r="Q14" s="333" t="s">
        <v>101</v>
      </c>
      <c r="R14" s="333" t="s">
        <v>101</v>
      </c>
      <c r="T14" s="314"/>
      <c r="U14" s="314"/>
      <c r="V14" s="314"/>
      <c r="W14" s="314"/>
      <c r="X14" s="314"/>
      <c r="Y14" s="314"/>
      <c r="Z14" s="314"/>
      <c r="AA14" s="314"/>
      <c r="AB14" s="314"/>
      <c r="AC14" s="314"/>
    </row>
    <row r="15" spans="1:45" ht="20.25" customHeight="1" x14ac:dyDescent="0.25">
      <c r="A15" s="136" t="s">
        <v>104</v>
      </c>
      <c r="B15" s="146" t="s">
        <v>105</v>
      </c>
      <c r="C15" s="249" t="s">
        <v>101</v>
      </c>
      <c r="D15" s="333" t="s">
        <v>101</v>
      </c>
      <c r="E15" s="333" t="s">
        <v>101</v>
      </c>
      <c r="F15" s="333" t="s">
        <v>101</v>
      </c>
      <c r="G15" s="333" t="s">
        <v>101</v>
      </c>
      <c r="H15" s="333" t="s">
        <v>101</v>
      </c>
      <c r="I15" s="333" t="s">
        <v>101</v>
      </c>
      <c r="J15" s="333" t="s">
        <v>101</v>
      </c>
      <c r="K15" s="333" t="s">
        <v>101</v>
      </c>
      <c r="L15" s="333" t="s">
        <v>101</v>
      </c>
      <c r="M15" s="333" t="s">
        <v>101</v>
      </c>
      <c r="N15" s="333" t="s">
        <v>101</v>
      </c>
      <c r="O15" s="333" t="s">
        <v>101</v>
      </c>
      <c r="P15" s="333" t="s">
        <v>101</v>
      </c>
      <c r="Q15" s="333" t="s">
        <v>101</v>
      </c>
      <c r="R15" s="333" t="s">
        <v>101</v>
      </c>
      <c r="T15" s="314"/>
      <c r="U15" s="314"/>
      <c r="V15" s="314"/>
      <c r="W15" s="314"/>
      <c r="X15" s="314"/>
      <c r="Y15" s="314"/>
      <c r="Z15" s="314"/>
      <c r="AA15" s="314"/>
      <c r="AB15" s="314"/>
      <c r="AC15" s="314"/>
    </row>
    <row r="16" spans="1:45" ht="34.5" customHeight="1" x14ac:dyDescent="0.25">
      <c r="A16" s="136" t="s">
        <v>106</v>
      </c>
      <c r="B16" s="146" t="s">
        <v>107</v>
      </c>
      <c r="C16" s="249" t="s">
        <v>101</v>
      </c>
      <c r="D16" s="333" t="s">
        <v>101</v>
      </c>
      <c r="E16" s="333" t="s">
        <v>101</v>
      </c>
      <c r="F16" s="333" t="s">
        <v>101</v>
      </c>
      <c r="G16" s="333" t="s">
        <v>101</v>
      </c>
      <c r="H16" s="333" t="s">
        <v>101</v>
      </c>
      <c r="I16" s="333" t="s">
        <v>101</v>
      </c>
      <c r="J16" s="333" t="s">
        <v>101</v>
      </c>
      <c r="K16" s="333" t="s">
        <v>101</v>
      </c>
      <c r="L16" s="333" t="s">
        <v>101</v>
      </c>
      <c r="M16" s="333" t="s">
        <v>101</v>
      </c>
      <c r="N16" s="333" t="s">
        <v>101</v>
      </c>
      <c r="O16" s="333" t="s">
        <v>101</v>
      </c>
      <c r="P16" s="333" t="s">
        <v>101</v>
      </c>
      <c r="Q16" s="333" t="s">
        <v>101</v>
      </c>
      <c r="R16" s="333" t="s">
        <v>101</v>
      </c>
      <c r="T16" s="314"/>
      <c r="U16" s="314"/>
      <c r="V16" s="314"/>
      <c r="W16" s="314"/>
      <c r="X16" s="314"/>
      <c r="Y16" s="314"/>
      <c r="Z16" s="314"/>
      <c r="AA16" s="314"/>
      <c r="AB16" s="314"/>
      <c r="AC16" s="314"/>
    </row>
    <row r="17" spans="1:19" s="314" customFormat="1" ht="20.25" customHeight="1" x14ac:dyDescent="0.25">
      <c r="A17" s="136" t="s">
        <v>108</v>
      </c>
      <c r="B17" s="146" t="s">
        <v>109</v>
      </c>
      <c r="C17" s="249" t="s">
        <v>101</v>
      </c>
      <c r="D17" s="333" t="s">
        <v>101</v>
      </c>
      <c r="E17" s="333" t="s">
        <v>101</v>
      </c>
      <c r="F17" s="333" t="s">
        <v>101</v>
      </c>
      <c r="G17" s="333" t="s">
        <v>101</v>
      </c>
      <c r="H17" s="333" t="s">
        <v>101</v>
      </c>
      <c r="I17" s="333" t="s">
        <v>101</v>
      </c>
      <c r="J17" s="333" t="s">
        <v>101</v>
      </c>
      <c r="K17" s="333" t="s">
        <v>101</v>
      </c>
      <c r="L17" s="333" t="s">
        <v>101</v>
      </c>
      <c r="M17" s="333" t="s">
        <v>101</v>
      </c>
      <c r="N17" s="333" t="s">
        <v>101</v>
      </c>
      <c r="O17" s="333" t="s">
        <v>101</v>
      </c>
      <c r="P17" s="333" t="s">
        <v>101</v>
      </c>
      <c r="Q17" s="333" t="s">
        <v>101</v>
      </c>
      <c r="R17" s="333" t="s">
        <v>101</v>
      </c>
      <c r="S17" s="317"/>
    </row>
    <row r="18" spans="1:19" s="314" customFormat="1" ht="33.75" customHeight="1" x14ac:dyDescent="0.25">
      <c r="A18" s="136" t="s">
        <v>110</v>
      </c>
      <c r="B18" s="146" t="s">
        <v>111</v>
      </c>
      <c r="C18" s="249" t="s">
        <v>101</v>
      </c>
      <c r="D18" s="333" t="s">
        <v>101</v>
      </c>
      <c r="E18" s="333" t="s">
        <v>101</v>
      </c>
      <c r="F18" s="333" t="s">
        <v>101</v>
      </c>
      <c r="G18" s="333" t="s">
        <v>101</v>
      </c>
      <c r="H18" s="333" t="s">
        <v>101</v>
      </c>
      <c r="I18" s="333" t="s">
        <v>101</v>
      </c>
      <c r="J18" s="333" t="s">
        <v>101</v>
      </c>
      <c r="K18" s="333" t="s">
        <v>101</v>
      </c>
      <c r="L18" s="333" t="s">
        <v>101</v>
      </c>
      <c r="M18" s="333" t="s">
        <v>101</v>
      </c>
      <c r="N18" s="333" t="s">
        <v>101</v>
      </c>
      <c r="O18" s="333" t="s">
        <v>101</v>
      </c>
      <c r="P18" s="333" t="s">
        <v>101</v>
      </c>
      <c r="Q18" s="333" t="s">
        <v>101</v>
      </c>
      <c r="R18" s="333" t="s">
        <v>101</v>
      </c>
      <c r="S18" s="317"/>
    </row>
    <row r="19" spans="1:19" s="314" customFormat="1" ht="20.25" customHeight="1" x14ac:dyDescent="0.25">
      <c r="A19" s="136" t="s">
        <v>112</v>
      </c>
      <c r="B19" s="146" t="s">
        <v>113</v>
      </c>
      <c r="C19" s="249" t="s">
        <v>101</v>
      </c>
      <c r="D19" s="333" t="s">
        <v>101</v>
      </c>
      <c r="E19" s="333" t="s">
        <v>101</v>
      </c>
      <c r="F19" s="333" t="s">
        <v>101</v>
      </c>
      <c r="G19" s="333" t="s">
        <v>101</v>
      </c>
      <c r="H19" s="333" t="s">
        <v>101</v>
      </c>
      <c r="I19" s="333" t="s">
        <v>101</v>
      </c>
      <c r="J19" s="333" t="s">
        <v>101</v>
      </c>
      <c r="K19" s="333" t="s">
        <v>101</v>
      </c>
      <c r="L19" s="333" t="s">
        <v>101</v>
      </c>
      <c r="M19" s="333" t="s">
        <v>101</v>
      </c>
      <c r="N19" s="333" t="s">
        <v>101</v>
      </c>
      <c r="O19" s="333" t="s">
        <v>101</v>
      </c>
      <c r="P19" s="333" t="s">
        <v>101</v>
      </c>
      <c r="Q19" s="333" t="s">
        <v>101</v>
      </c>
      <c r="R19" s="333" t="s">
        <v>101</v>
      </c>
      <c r="S19" s="317"/>
    </row>
    <row r="20" spans="1:19" s="314" customFormat="1" ht="18.75" customHeight="1" x14ac:dyDescent="0.25">
      <c r="A20" s="151" t="s">
        <v>114</v>
      </c>
      <c r="B20" s="152" t="s">
        <v>115</v>
      </c>
      <c r="C20" s="249" t="s">
        <v>101</v>
      </c>
      <c r="D20" s="333" t="s">
        <v>101</v>
      </c>
      <c r="E20" s="333" t="s">
        <v>101</v>
      </c>
      <c r="F20" s="333" t="s">
        <v>101</v>
      </c>
      <c r="G20" s="333" t="s">
        <v>101</v>
      </c>
      <c r="H20" s="333" t="s">
        <v>101</v>
      </c>
      <c r="I20" s="333" t="s">
        <v>101</v>
      </c>
      <c r="J20" s="333" t="s">
        <v>101</v>
      </c>
      <c r="K20" s="333" t="s">
        <v>101</v>
      </c>
      <c r="L20" s="333" t="s">
        <v>101</v>
      </c>
      <c r="M20" s="333" t="s">
        <v>101</v>
      </c>
      <c r="N20" s="333" t="s">
        <v>101</v>
      </c>
      <c r="O20" s="333" t="s">
        <v>101</v>
      </c>
      <c r="P20" s="333" t="s">
        <v>101</v>
      </c>
      <c r="Q20" s="333" t="s">
        <v>101</v>
      </c>
      <c r="R20" s="333" t="s">
        <v>101</v>
      </c>
      <c r="S20" s="317"/>
    </row>
    <row r="21" spans="1:19" s="314" customFormat="1" ht="34.5" customHeight="1" x14ac:dyDescent="0.25">
      <c r="A21" s="151" t="s">
        <v>116</v>
      </c>
      <c r="B21" s="152" t="s">
        <v>117</v>
      </c>
      <c r="C21" s="249" t="s">
        <v>101</v>
      </c>
      <c r="D21" s="333" t="s">
        <v>101</v>
      </c>
      <c r="E21" s="333" t="s">
        <v>101</v>
      </c>
      <c r="F21" s="333" t="s">
        <v>101</v>
      </c>
      <c r="G21" s="333" t="s">
        <v>101</v>
      </c>
      <c r="H21" s="333" t="s">
        <v>101</v>
      </c>
      <c r="I21" s="333" t="s">
        <v>101</v>
      </c>
      <c r="J21" s="333" t="s">
        <v>101</v>
      </c>
      <c r="K21" s="333" t="s">
        <v>101</v>
      </c>
      <c r="L21" s="333" t="s">
        <v>101</v>
      </c>
      <c r="M21" s="333" t="s">
        <v>101</v>
      </c>
      <c r="N21" s="333" t="s">
        <v>101</v>
      </c>
      <c r="O21" s="333" t="s">
        <v>101</v>
      </c>
      <c r="P21" s="333" t="s">
        <v>101</v>
      </c>
      <c r="Q21" s="333" t="s">
        <v>101</v>
      </c>
      <c r="R21" s="333" t="s">
        <v>101</v>
      </c>
      <c r="S21" s="317"/>
    </row>
    <row r="22" spans="1:19" s="314" customFormat="1" ht="32.25" customHeight="1" x14ac:dyDescent="0.25">
      <c r="A22" s="151" t="s">
        <v>118</v>
      </c>
      <c r="B22" s="152" t="s">
        <v>119</v>
      </c>
      <c r="C22" s="249" t="s">
        <v>101</v>
      </c>
      <c r="D22" s="333" t="s">
        <v>101</v>
      </c>
      <c r="E22" s="333" t="s">
        <v>101</v>
      </c>
      <c r="F22" s="333" t="s">
        <v>101</v>
      </c>
      <c r="G22" s="333" t="s">
        <v>101</v>
      </c>
      <c r="H22" s="333" t="s">
        <v>101</v>
      </c>
      <c r="I22" s="333" t="s">
        <v>101</v>
      </c>
      <c r="J22" s="333" t="s">
        <v>101</v>
      </c>
      <c r="K22" s="333" t="s">
        <v>101</v>
      </c>
      <c r="L22" s="333" t="s">
        <v>101</v>
      </c>
      <c r="M22" s="333" t="s">
        <v>101</v>
      </c>
      <c r="N22" s="333" t="s">
        <v>101</v>
      </c>
      <c r="O22" s="333" t="s">
        <v>101</v>
      </c>
      <c r="P22" s="333" t="s">
        <v>101</v>
      </c>
      <c r="Q22" s="333" t="s">
        <v>101</v>
      </c>
      <c r="R22" s="333" t="s">
        <v>101</v>
      </c>
      <c r="S22" s="317"/>
    </row>
    <row r="23" spans="1:19" s="314" customFormat="1" ht="18" customHeight="1" x14ac:dyDescent="0.25">
      <c r="A23" s="151" t="s">
        <v>118</v>
      </c>
      <c r="B23" s="162" t="s">
        <v>120</v>
      </c>
      <c r="C23" s="249" t="s">
        <v>121</v>
      </c>
      <c r="D23" s="333" t="s">
        <v>101</v>
      </c>
      <c r="E23" s="176" t="s">
        <v>665</v>
      </c>
      <c r="F23" s="334" t="s">
        <v>666</v>
      </c>
      <c r="G23" s="333" t="s">
        <v>101</v>
      </c>
      <c r="H23" s="334" t="s">
        <v>667</v>
      </c>
      <c r="I23" s="334" t="s">
        <v>667</v>
      </c>
      <c r="J23" s="334" t="s">
        <v>667</v>
      </c>
      <c r="K23" s="334" t="s">
        <v>667</v>
      </c>
      <c r="L23" s="334" t="s">
        <v>667</v>
      </c>
      <c r="M23" s="334" t="s">
        <v>668</v>
      </c>
      <c r="N23" s="334" t="s">
        <v>667</v>
      </c>
      <c r="O23" s="334" t="s">
        <v>667</v>
      </c>
      <c r="P23" s="334" t="s">
        <v>667</v>
      </c>
      <c r="Q23" s="334" t="s">
        <v>669</v>
      </c>
      <c r="R23" s="334" t="s">
        <v>667</v>
      </c>
      <c r="S23" s="317"/>
    </row>
    <row r="24" spans="1:19" s="314" customFormat="1" ht="18" customHeight="1" x14ac:dyDescent="0.25">
      <c r="A24" s="151" t="s">
        <v>118</v>
      </c>
      <c r="B24" s="224" t="s">
        <v>122</v>
      </c>
      <c r="C24" s="249" t="s">
        <v>123</v>
      </c>
      <c r="D24" s="333" t="s">
        <v>101</v>
      </c>
      <c r="E24" s="176" t="s">
        <v>665</v>
      </c>
      <c r="F24" s="334" t="s">
        <v>666</v>
      </c>
      <c r="G24" s="333" t="s">
        <v>101</v>
      </c>
      <c r="H24" s="334" t="s">
        <v>667</v>
      </c>
      <c r="I24" s="334" t="s">
        <v>667</v>
      </c>
      <c r="J24" s="334" t="s">
        <v>667</v>
      </c>
      <c r="K24" s="334" t="s">
        <v>667</v>
      </c>
      <c r="L24" s="334" t="s">
        <v>667</v>
      </c>
      <c r="M24" s="334" t="s">
        <v>668</v>
      </c>
      <c r="N24" s="334" t="s">
        <v>667</v>
      </c>
      <c r="O24" s="334" t="s">
        <v>667</v>
      </c>
      <c r="P24" s="334" t="s">
        <v>667</v>
      </c>
      <c r="Q24" s="334">
        <v>0</v>
      </c>
      <c r="R24" s="334" t="s">
        <v>667</v>
      </c>
      <c r="S24" s="317"/>
    </row>
    <row r="25" spans="1:19" s="314" customFormat="1" ht="18" customHeight="1" x14ac:dyDescent="0.25">
      <c r="A25" s="151" t="s">
        <v>118</v>
      </c>
      <c r="B25" s="224" t="s">
        <v>124</v>
      </c>
      <c r="C25" s="249" t="s">
        <v>125</v>
      </c>
      <c r="D25" s="333" t="s">
        <v>101</v>
      </c>
      <c r="E25" s="176" t="s">
        <v>665</v>
      </c>
      <c r="F25" s="334" t="s">
        <v>666</v>
      </c>
      <c r="G25" s="333" t="s">
        <v>101</v>
      </c>
      <c r="H25" s="334" t="s">
        <v>667</v>
      </c>
      <c r="I25" s="334" t="s">
        <v>667</v>
      </c>
      <c r="J25" s="334" t="s">
        <v>667</v>
      </c>
      <c r="K25" s="334" t="s">
        <v>667</v>
      </c>
      <c r="L25" s="334" t="s">
        <v>667</v>
      </c>
      <c r="M25" s="334" t="s">
        <v>668</v>
      </c>
      <c r="N25" s="334" t="s">
        <v>667</v>
      </c>
      <c r="O25" s="334" t="s">
        <v>667</v>
      </c>
      <c r="P25" s="334" t="s">
        <v>667</v>
      </c>
      <c r="Q25" s="334">
        <v>0</v>
      </c>
      <c r="R25" s="334" t="s">
        <v>667</v>
      </c>
      <c r="S25" s="317"/>
    </row>
    <row r="26" spans="1:19" s="314" customFormat="1" ht="33" customHeight="1" x14ac:dyDescent="0.25">
      <c r="A26" s="151" t="s">
        <v>126</v>
      </c>
      <c r="B26" s="152" t="s">
        <v>127</v>
      </c>
      <c r="C26" s="249" t="s">
        <v>101</v>
      </c>
      <c r="D26" s="333" t="s">
        <v>101</v>
      </c>
      <c r="E26" s="333" t="s">
        <v>101</v>
      </c>
      <c r="F26" s="333" t="s">
        <v>101</v>
      </c>
      <c r="G26" s="333" t="s">
        <v>101</v>
      </c>
      <c r="H26" s="333" t="s">
        <v>101</v>
      </c>
      <c r="I26" s="333" t="s">
        <v>101</v>
      </c>
      <c r="J26" s="333" t="s">
        <v>101</v>
      </c>
      <c r="K26" s="333" t="s">
        <v>101</v>
      </c>
      <c r="L26" s="333" t="s">
        <v>101</v>
      </c>
      <c r="M26" s="333" t="s">
        <v>101</v>
      </c>
      <c r="N26" s="333" t="s">
        <v>101</v>
      </c>
      <c r="O26" s="333" t="s">
        <v>101</v>
      </c>
      <c r="P26" s="333" t="s">
        <v>101</v>
      </c>
      <c r="Q26" s="333" t="s">
        <v>101</v>
      </c>
      <c r="R26" s="333" t="s">
        <v>101</v>
      </c>
      <c r="S26" s="317"/>
    </row>
    <row r="27" spans="1:19" s="314" customFormat="1" ht="32.25" customHeight="1" x14ac:dyDescent="0.25">
      <c r="A27" s="151" t="s">
        <v>128</v>
      </c>
      <c r="B27" s="152" t="s">
        <v>129</v>
      </c>
      <c r="C27" s="249" t="s">
        <v>101</v>
      </c>
      <c r="D27" s="333" t="s">
        <v>101</v>
      </c>
      <c r="E27" s="333" t="s">
        <v>101</v>
      </c>
      <c r="F27" s="333" t="s">
        <v>101</v>
      </c>
      <c r="G27" s="333" t="s">
        <v>101</v>
      </c>
      <c r="H27" s="333" t="s">
        <v>101</v>
      </c>
      <c r="I27" s="333" t="s">
        <v>101</v>
      </c>
      <c r="J27" s="333" t="s">
        <v>101</v>
      </c>
      <c r="K27" s="333" t="s">
        <v>101</v>
      </c>
      <c r="L27" s="333" t="s">
        <v>101</v>
      </c>
      <c r="M27" s="333" t="s">
        <v>101</v>
      </c>
      <c r="N27" s="333" t="s">
        <v>101</v>
      </c>
      <c r="O27" s="333" t="s">
        <v>101</v>
      </c>
      <c r="P27" s="333" t="s">
        <v>101</v>
      </c>
      <c r="Q27" s="333" t="s">
        <v>101</v>
      </c>
      <c r="R27" s="333" t="s">
        <v>101</v>
      </c>
      <c r="S27" s="317"/>
    </row>
    <row r="28" spans="1:19" s="314" customFormat="1" ht="33.75" customHeight="1" x14ac:dyDescent="0.25">
      <c r="A28" s="151" t="s">
        <v>130</v>
      </c>
      <c r="B28" s="152" t="s">
        <v>131</v>
      </c>
      <c r="C28" s="249" t="s">
        <v>101</v>
      </c>
      <c r="D28" s="333" t="s">
        <v>101</v>
      </c>
      <c r="E28" s="333" t="s">
        <v>101</v>
      </c>
      <c r="F28" s="333" t="s">
        <v>101</v>
      </c>
      <c r="G28" s="333" t="s">
        <v>101</v>
      </c>
      <c r="H28" s="333" t="s">
        <v>101</v>
      </c>
      <c r="I28" s="333" t="s">
        <v>101</v>
      </c>
      <c r="J28" s="333" t="s">
        <v>101</v>
      </c>
      <c r="K28" s="333" t="s">
        <v>101</v>
      </c>
      <c r="L28" s="333" t="s">
        <v>101</v>
      </c>
      <c r="M28" s="333" t="s">
        <v>101</v>
      </c>
      <c r="N28" s="333" t="s">
        <v>101</v>
      </c>
      <c r="O28" s="333" t="s">
        <v>101</v>
      </c>
      <c r="P28" s="333" t="s">
        <v>101</v>
      </c>
      <c r="Q28" s="333" t="s">
        <v>101</v>
      </c>
      <c r="R28" s="333" t="s">
        <v>101</v>
      </c>
      <c r="S28" s="317"/>
    </row>
    <row r="29" spans="1:19" s="314" customFormat="1" ht="34.5" customHeight="1" x14ac:dyDescent="0.25">
      <c r="A29" s="151" t="s">
        <v>132</v>
      </c>
      <c r="B29" s="152" t="s">
        <v>133</v>
      </c>
      <c r="C29" s="249" t="s">
        <v>101</v>
      </c>
      <c r="D29" s="333" t="s">
        <v>101</v>
      </c>
      <c r="E29" s="333" t="s">
        <v>101</v>
      </c>
      <c r="F29" s="333" t="s">
        <v>101</v>
      </c>
      <c r="G29" s="333" t="s">
        <v>101</v>
      </c>
      <c r="H29" s="333" t="s">
        <v>101</v>
      </c>
      <c r="I29" s="333" t="s">
        <v>101</v>
      </c>
      <c r="J29" s="333" t="s">
        <v>101</v>
      </c>
      <c r="K29" s="333" t="s">
        <v>101</v>
      </c>
      <c r="L29" s="333" t="s">
        <v>101</v>
      </c>
      <c r="M29" s="333" t="s">
        <v>101</v>
      </c>
      <c r="N29" s="333" t="s">
        <v>101</v>
      </c>
      <c r="O29" s="333" t="s">
        <v>101</v>
      </c>
      <c r="P29" s="333" t="s">
        <v>101</v>
      </c>
      <c r="Q29" s="333" t="s">
        <v>101</v>
      </c>
      <c r="R29" s="333" t="s">
        <v>101</v>
      </c>
      <c r="S29" s="317"/>
    </row>
    <row r="30" spans="1:19" s="314" customFormat="1" ht="33.75" customHeight="1" x14ac:dyDescent="0.25">
      <c r="A30" s="151" t="s">
        <v>134</v>
      </c>
      <c r="B30" s="152" t="s">
        <v>135</v>
      </c>
      <c r="C30" s="249" t="s">
        <v>101</v>
      </c>
      <c r="D30" s="333" t="s">
        <v>101</v>
      </c>
      <c r="E30" s="333" t="s">
        <v>101</v>
      </c>
      <c r="F30" s="333" t="s">
        <v>101</v>
      </c>
      <c r="G30" s="333" t="s">
        <v>101</v>
      </c>
      <c r="H30" s="333" t="s">
        <v>101</v>
      </c>
      <c r="I30" s="333" t="s">
        <v>101</v>
      </c>
      <c r="J30" s="333" t="s">
        <v>101</v>
      </c>
      <c r="K30" s="333" t="s">
        <v>101</v>
      </c>
      <c r="L30" s="333" t="s">
        <v>101</v>
      </c>
      <c r="M30" s="333" t="s">
        <v>101</v>
      </c>
      <c r="N30" s="333" t="s">
        <v>101</v>
      </c>
      <c r="O30" s="333" t="s">
        <v>101</v>
      </c>
      <c r="P30" s="333" t="s">
        <v>101</v>
      </c>
      <c r="Q30" s="333" t="s">
        <v>101</v>
      </c>
      <c r="R30" s="333" t="s">
        <v>101</v>
      </c>
      <c r="S30" s="317"/>
    </row>
    <row r="31" spans="1:19" s="314" customFormat="1" ht="35.25" customHeight="1" x14ac:dyDescent="0.25">
      <c r="A31" s="151" t="s">
        <v>136</v>
      </c>
      <c r="B31" s="152" t="s">
        <v>137</v>
      </c>
      <c r="C31" s="249" t="s">
        <v>101</v>
      </c>
      <c r="D31" s="333" t="s">
        <v>101</v>
      </c>
      <c r="E31" s="333" t="s">
        <v>101</v>
      </c>
      <c r="F31" s="333" t="s">
        <v>101</v>
      </c>
      <c r="G31" s="333" t="s">
        <v>101</v>
      </c>
      <c r="H31" s="333" t="s">
        <v>101</v>
      </c>
      <c r="I31" s="333" t="s">
        <v>101</v>
      </c>
      <c r="J31" s="333" t="s">
        <v>101</v>
      </c>
      <c r="K31" s="333" t="s">
        <v>101</v>
      </c>
      <c r="L31" s="333" t="s">
        <v>101</v>
      </c>
      <c r="M31" s="333" t="s">
        <v>101</v>
      </c>
      <c r="N31" s="333" t="s">
        <v>101</v>
      </c>
      <c r="O31" s="333" t="s">
        <v>101</v>
      </c>
      <c r="P31" s="333" t="s">
        <v>101</v>
      </c>
      <c r="Q31" s="333" t="s">
        <v>101</v>
      </c>
      <c r="R31" s="333" t="s">
        <v>101</v>
      </c>
      <c r="S31" s="317"/>
    </row>
    <row r="32" spans="1:19" s="314" customFormat="1" ht="33" customHeight="1" x14ac:dyDescent="0.25">
      <c r="A32" s="151" t="s">
        <v>138</v>
      </c>
      <c r="B32" s="152" t="s">
        <v>139</v>
      </c>
      <c r="C32" s="249" t="s">
        <v>101</v>
      </c>
      <c r="D32" s="333" t="s">
        <v>101</v>
      </c>
      <c r="E32" s="333" t="s">
        <v>101</v>
      </c>
      <c r="F32" s="333" t="s">
        <v>101</v>
      </c>
      <c r="G32" s="333" t="s">
        <v>101</v>
      </c>
      <c r="H32" s="333" t="s">
        <v>101</v>
      </c>
      <c r="I32" s="333" t="s">
        <v>101</v>
      </c>
      <c r="J32" s="333" t="s">
        <v>101</v>
      </c>
      <c r="K32" s="333" t="s">
        <v>101</v>
      </c>
      <c r="L32" s="333" t="s">
        <v>101</v>
      </c>
      <c r="M32" s="333" t="s">
        <v>101</v>
      </c>
      <c r="N32" s="333" t="s">
        <v>101</v>
      </c>
      <c r="O32" s="333" t="s">
        <v>101</v>
      </c>
      <c r="P32" s="333" t="s">
        <v>101</v>
      </c>
      <c r="Q32" s="333" t="s">
        <v>101</v>
      </c>
      <c r="R32" s="333" t="s">
        <v>101</v>
      </c>
      <c r="S32" s="317"/>
    </row>
    <row r="33" spans="1:19" s="314" customFormat="1" ht="61.5" customHeight="1" x14ac:dyDescent="0.25">
      <c r="A33" s="151" t="s">
        <v>138</v>
      </c>
      <c r="B33" s="152" t="s">
        <v>140</v>
      </c>
      <c r="C33" s="249" t="s">
        <v>101</v>
      </c>
      <c r="D33" s="333" t="s">
        <v>101</v>
      </c>
      <c r="E33" s="333" t="s">
        <v>101</v>
      </c>
      <c r="F33" s="333" t="s">
        <v>101</v>
      </c>
      <c r="G33" s="333" t="s">
        <v>101</v>
      </c>
      <c r="H33" s="333" t="s">
        <v>101</v>
      </c>
      <c r="I33" s="333" t="s">
        <v>101</v>
      </c>
      <c r="J33" s="333" t="s">
        <v>101</v>
      </c>
      <c r="K33" s="333" t="s">
        <v>101</v>
      </c>
      <c r="L33" s="333" t="s">
        <v>101</v>
      </c>
      <c r="M33" s="333" t="s">
        <v>101</v>
      </c>
      <c r="N33" s="333" t="s">
        <v>101</v>
      </c>
      <c r="O33" s="333" t="s">
        <v>101</v>
      </c>
      <c r="P33" s="333" t="s">
        <v>101</v>
      </c>
      <c r="Q33" s="333" t="s">
        <v>101</v>
      </c>
      <c r="R33" s="333" t="s">
        <v>101</v>
      </c>
      <c r="S33" s="317"/>
    </row>
    <row r="34" spans="1:19" s="314" customFormat="1" ht="48.75" customHeight="1" x14ac:dyDescent="0.25">
      <c r="A34" s="151" t="s">
        <v>138</v>
      </c>
      <c r="B34" s="152" t="s">
        <v>141</v>
      </c>
      <c r="C34" s="249" t="s">
        <v>101</v>
      </c>
      <c r="D34" s="333" t="s">
        <v>101</v>
      </c>
      <c r="E34" s="333" t="s">
        <v>101</v>
      </c>
      <c r="F34" s="333" t="s">
        <v>101</v>
      </c>
      <c r="G34" s="333" t="s">
        <v>101</v>
      </c>
      <c r="H34" s="333" t="s">
        <v>101</v>
      </c>
      <c r="I34" s="333" t="s">
        <v>101</v>
      </c>
      <c r="J34" s="333" t="s">
        <v>101</v>
      </c>
      <c r="K34" s="333" t="s">
        <v>101</v>
      </c>
      <c r="L34" s="333" t="s">
        <v>101</v>
      </c>
      <c r="M34" s="333" t="s">
        <v>101</v>
      </c>
      <c r="N34" s="333" t="s">
        <v>101</v>
      </c>
      <c r="O34" s="333" t="s">
        <v>101</v>
      </c>
      <c r="P34" s="333" t="s">
        <v>101</v>
      </c>
      <c r="Q34" s="333" t="s">
        <v>101</v>
      </c>
      <c r="R34" s="333" t="s">
        <v>101</v>
      </c>
      <c r="S34" s="317"/>
    </row>
    <row r="35" spans="1:19" s="314" customFormat="1" ht="52.5" customHeight="1" x14ac:dyDescent="0.25">
      <c r="A35" s="151" t="s">
        <v>138</v>
      </c>
      <c r="B35" s="152" t="s">
        <v>142</v>
      </c>
      <c r="C35" s="249" t="s">
        <v>101</v>
      </c>
      <c r="D35" s="333" t="s">
        <v>101</v>
      </c>
      <c r="E35" s="333" t="s">
        <v>101</v>
      </c>
      <c r="F35" s="333" t="s">
        <v>101</v>
      </c>
      <c r="G35" s="333" t="s">
        <v>101</v>
      </c>
      <c r="H35" s="333" t="s">
        <v>101</v>
      </c>
      <c r="I35" s="333" t="s">
        <v>101</v>
      </c>
      <c r="J35" s="333" t="s">
        <v>101</v>
      </c>
      <c r="K35" s="333" t="s">
        <v>101</v>
      </c>
      <c r="L35" s="333" t="s">
        <v>101</v>
      </c>
      <c r="M35" s="333" t="s">
        <v>101</v>
      </c>
      <c r="N35" s="333" t="s">
        <v>101</v>
      </c>
      <c r="O35" s="333" t="s">
        <v>101</v>
      </c>
      <c r="P35" s="333" t="s">
        <v>101</v>
      </c>
      <c r="Q35" s="333" t="s">
        <v>101</v>
      </c>
      <c r="R35" s="333" t="s">
        <v>101</v>
      </c>
      <c r="S35" s="317"/>
    </row>
    <row r="36" spans="1:19" s="314" customFormat="1" ht="33.75" customHeight="1" x14ac:dyDescent="0.25">
      <c r="A36" s="151" t="s">
        <v>143</v>
      </c>
      <c r="B36" s="152" t="s">
        <v>139</v>
      </c>
      <c r="C36" s="249" t="s">
        <v>101</v>
      </c>
      <c r="D36" s="333" t="s">
        <v>101</v>
      </c>
      <c r="E36" s="333" t="s">
        <v>101</v>
      </c>
      <c r="F36" s="333" t="s">
        <v>101</v>
      </c>
      <c r="G36" s="333" t="s">
        <v>101</v>
      </c>
      <c r="H36" s="333" t="s">
        <v>101</v>
      </c>
      <c r="I36" s="333" t="s">
        <v>101</v>
      </c>
      <c r="J36" s="333" t="s">
        <v>101</v>
      </c>
      <c r="K36" s="333" t="s">
        <v>101</v>
      </c>
      <c r="L36" s="333" t="s">
        <v>101</v>
      </c>
      <c r="M36" s="333" t="s">
        <v>101</v>
      </c>
      <c r="N36" s="333" t="s">
        <v>101</v>
      </c>
      <c r="O36" s="333" t="s">
        <v>101</v>
      </c>
      <c r="P36" s="333" t="s">
        <v>101</v>
      </c>
      <c r="Q36" s="333" t="s">
        <v>101</v>
      </c>
      <c r="R36" s="333" t="s">
        <v>101</v>
      </c>
      <c r="S36" s="317"/>
    </row>
    <row r="37" spans="1:19" s="314" customFormat="1" ht="66" customHeight="1" x14ac:dyDescent="0.25">
      <c r="A37" s="151" t="s">
        <v>143</v>
      </c>
      <c r="B37" s="152" t="s">
        <v>140</v>
      </c>
      <c r="C37" s="249" t="s">
        <v>101</v>
      </c>
      <c r="D37" s="333" t="s">
        <v>101</v>
      </c>
      <c r="E37" s="333" t="s">
        <v>101</v>
      </c>
      <c r="F37" s="333" t="s">
        <v>101</v>
      </c>
      <c r="G37" s="333" t="s">
        <v>101</v>
      </c>
      <c r="H37" s="333" t="s">
        <v>101</v>
      </c>
      <c r="I37" s="333" t="s">
        <v>101</v>
      </c>
      <c r="J37" s="333" t="s">
        <v>101</v>
      </c>
      <c r="K37" s="333" t="s">
        <v>101</v>
      </c>
      <c r="L37" s="333" t="s">
        <v>101</v>
      </c>
      <c r="M37" s="333" t="s">
        <v>101</v>
      </c>
      <c r="N37" s="333" t="s">
        <v>101</v>
      </c>
      <c r="O37" s="333" t="s">
        <v>101</v>
      </c>
      <c r="P37" s="333" t="s">
        <v>101</v>
      </c>
      <c r="Q37" s="333" t="s">
        <v>101</v>
      </c>
      <c r="R37" s="333" t="s">
        <v>101</v>
      </c>
      <c r="S37" s="317"/>
    </row>
    <row r="38" spans="1:19" s="314" customFormat="1" ht="50.25" customHeight="1" x14ac:dyDescent="0.25">
      <c r="A38" s="151" t="s">
        <v>143</v>
      </c>
      <c r="B38" s="152" t="s">
        <v>141</v>
      </c>
      <c r="C38" s="249" t="s">
        <v>101</v>
      </c>
      <c r="D38" s="333" t="s">
        <v>101</v>
      </c>
      <c r="E38" s="333" t="s">
        <v>101</v>
      </c>
      <c r="F38" s="333" t="s">
        <v>101</v>
      </c>
      <c r="G38" s="333" t="s">
        <v>101</v>
      </c>
      <c r="H38" s="333" t="s">
        <v>101</v>
      </c>
      <c r="I38" s="333" t="s">
        <v>101</v>
      </c>
      <c r="J38" s="333" t="s">
        <v>101</v>
      </c>
      <c r="K38" s="333" t="s">
        <v>101</v>
      </c>
      <c r="L38" s="333" t="s">
        <v>101</v>
      </c>
      <c r="M38" s="333" t="s">
        <v>101</v>
      </c>
      <c r="N38" s="333" t="s">
        <v>101</v>
      </c>
      <c r="O38" s="333" t="s">
        <v>101</v>
      </c>
      <c r="P38" s="333" t="s">
        <v>101</v>
      </c>
      <c r="Q38" s="333" t="s">
        <v>101</v>
      </c>
      <c r="R38" s="333" t="s">
        <v>101</v>
      </c>
      <c r="S38" s="317"/>
    </row>
    <row r="39" spans="1:19" s="314" customFormat="1" ht="51" customHeight="1" x14ac:dyDescent="0.25">
      <c r="A39" s="151" t="s">
        <v>143</v>
      </c>
      <c r="B39" s="152" t="s">
        <v>144</v>
      </c>
      <c r="C39" s="249" t="s">
        <v>101</v>
      </c>
      <c r="D39" s="333" t="s">
        <v>101</v>
      </c>
      <c r="E39" s="333" t="s">
        <v>101</v>
      </c>
      <c r="F39" s="333" t="s">
        <v>101</v>
      </c>
      <c r="G39" s="333" t="s">
        <v>101</v>
      </c>
      <c r="H39" s="333" t="s">
        <v>101</v>
      </c>
      <c r="I39" s="333" t="s">
        <v>101</v>
      </c>
      <c r="J39" s="333" t="s">
        <v>101</v>
      </c>
      <c r="K39" s="333" t="s">
        <v>101</v>
      </c>
      <c r="L39" s="333" t="s">
        <v>101</v>
      </c>
      <c r="M39" s="333" t="s">
        <v>101</v>
      </c>
      <c r="N39" s="333" t="s">
        <v>101</v>
      </c>
      <c r="O39" s="333" t="s">
        <v>101</v>
      </c>
      <c r="P39" s="333" t="s">
        <v>101</v>
      </c>
      <c r="Q39" s="333" t="s">
        <v>101</v>
      </c>
      <c r="R39" s="333" t="s">
        <v>101</v>
      </c>
      <c r="S39" s="317"/>
    </row>
    <row r="40" spans="1:19" s="314" customFormat="1" ht="48" customHeight="1" x14ac:dyDescent="0.25">
      <c r="A40" s="151" t="s">
        <v>145</v>
      </c>
      <c r="B40" s="152" t="s">
        <v>146</v>
      </c>
      <c r="C40" s="249" t="s">
        <v>101</v>
      </c>
      <c r="D40" s="333" t="s">
        <v>101</v>
      </c>
      <c r="E40" s="333" t="s">
        <v>101</v>
      </c>
      <c r="F40" s="333" t="s">
        <v>101</v>
      </c>
      <c r="G40" s="333" t="s">
        <v>101</v>
      </c>
      <c r="H40" s="333" t="s">
        <v>101</v>
      </c>
      <c r="I40" s="333" t="s">
        <v>101</v>
      </c>
      <c r="J40" s="333" t="s">
        <v>101</v>
      </c>
      <c r="K40" s="333" t="s">
        <v>101</v>
      </c>
      <c r="L40" s="333" t="s">
        <v>101</v>
      </c>
      <c r="M40" s="333" t="s">
        <v>101</v>
      </c>
      <c r="N40" s="333" t="s">
        <v>101</v>
      </c>
      <c r="O40" s="333" t="s">
        <v>101</v>
      </c>
      <c r="P40" s="333" t="s">
        <v>101</v>
      </c>
      <c r="Q40" s="333" t="s">
        <v>101</v>
      </c>
      <c r="R40" s="333" t="s">
        <v>101</v>
      </c>
      <c r="S40" s="317"/>
    </row>
    <row r="41" spans="1:19" s="314" customFormat="1" ht="45.75" customHeight="1" x14ac:dyDescent="0.25">
      <c r="A41" s="151" t="s">
        <v>147</v>
      </c>
      <c r="B41" s="152" t="s">
        <v>148</v>
      </c>
      <c r="C41" s="249" t="s">
        <v>101</v>
      </c>
      <c r="D41" s="333" t="s">
        <v>101</v>
      </c>
      <c r="E41" s="333" t="s">
        <v>101</v>
      </c>
      <c r="F41" s="333" t="s">
        <v>101</v>
      </c>
      <c r="G41" s="333" t="s">
        <v>101</v>
      </c>
      <c r="H41" s="333" t="s">
        <v>101</v>
      </c>
      <c r="I41" s="333" t="s">
        <v>101</v>
      </c>
      <c r="J41" s="333" t="s">
        <v>101</v>
      </c>
      <c r="K41" s="333" t="s">
        <v>101</v>
      </c>
      <c r="L41" s="333" t="s">
        <v>101</v>
      </c>
      <c r="M41" s="333" t="s">
        <v>101</v>
      </c>
      <c r="N41" s="333" t="s">
        <v>101</v>
      </c>
      <c r="O41" s="333" t="s">
        <v>101</v>
      </c>
      <c r="P41" s="333" t="s">
        <v>101</v>
      </c>
      <c r="Q41" s="333" t="s">
        <v>101</v>
      </c>
      <c r="R41" s="333" t="s">
        <v>101</v>
      </c>
      <c r="S41" s="317"/>
    </row>
    <row r="42" spans="1:19" s="314" customFormat="1" ht="49.5" customHeight="1" x14ac:dyDescent="0.25">
      <c r="A42" s="151" t="s">
        <v>149</v>
      </c>
      <c r="B42" s="152" t="s">
        <v>150</v>
      </c>
      <c r="C42" s="249" t="s">
        <v>101</v>
      </c>
      <c r="D42" s="333" t="s">
        <v>101</v>
      </c>
      <c r="E42" s="333" t="s">
        <v>101</v>
      </c>
      <c r="F42" s="333" t="s">
        <v>101</v>
      </c>
      <c r="G42" s="333" t="s">
        <v>101</v>
      </c>
      <c r="H42" s="333" t="s">
        <v>101</v>
      </c>
      <c r="I42" s="333" t="s">
        <v>101</v>
      </c>
      <c r="J42" s="333" t="s">
        <v>101</v>
      </c>
      <c r="K42" s="333" t="s">
        <v>101</v>
      </c>
      <c r="L42" s="333" t="s">
        <v>101</v>
      </c>
      <c r="M42" s="333" t="s">
        <v>101</v>
      </c>
      <c r="N42" s="333" t="s">
        <v>101</v>
      </c>
      <c r="O42" s="333" t="s">
        <v>101</v>
      </c>
      <c r="P42" s="333" t="s">
        <v>101</v>
      </c>
      <c r="Q42" s="333" t="s">
        <v>101</v>
      </c>
      <c r="R42" s="333" t="s">
        <v>101</v>
      </c>
      <c r="S42" s="317"/>
    </row>
    <row r="43" spans="1:19" s="314" customFormat="1" ht="18.75" customHeight="1" x14ac:dyDescent="0.25">
      <c r="A43" s="151" t="s">
        <v>151</v>
      </c>
      <c r="B43" s="152" t="s">
        <v>152</v>
      </c>
      <c r="C43" s="249" t="s">
        <v>101</v>
      </c>
      <c r="D43" s="333" t="s">
        <v>101</v>
      </c>
      <c r="E43" s="333" t="s">
        <v>101</v>
      </c>
      <c r="F43" s="333" t="s">
        <v>101</v>
      </c>
      <c r="G43" s="333" t="s">
        <v>101</v>
      </c>
      <c r="H43" s="333" t="s">
        <v>101</v>
      </c>
      <c r="I43" s="333" t="s">
        <v>101</v>
      </c>
      <c r="J43" s="333" t="s">
        <v>101</v>
      </c>
      <c r="K43" s="333" t="s">
        <v>101</v>
      </c>
      <c r="L43" s="333" t="s">
        <v>101</v>
      </c>
      <c r="M43" s="333" t="s">
        <v>101</v>
      </c>
      <c r="N43" s="333" t="s">
        <v>101</v>
      </c>
      <c r="O43" s="333" t="s">
        <v>101</v>
      </c>
      <c r="P43" s="333" t="s">
        <v>101</v>
      </c>
      <c r="Q43" s="333" t="s">
        <v>101</v>
      </c>
      <c r="R43" s="333" t="s">
        <v>101</v>
      </c>
      <c r="S43" s="317"/>
    </row>
    <row r="44" spans="1:19" s="314" customFormat="1" ht="31.5" customHeight="1" x14ac:dyDescent="0.25">
      <c r="A44" s="151" t="s">
        <v>153</v>
      </c>
      <c r="B44" s="152" t="s">
        <v>154</v>
      </c>
      <c r="C44" s="249" t="s">
        <v>101</v>
      </c>
      <c r="D44" s="333" t="s">
        <v>101</v>
      </c>
      <c r="E44" s="333" t="s">
        <v>101</v>
      </c>
      <c r="F44" s="333" t="s">
        <v>101</v>
      </c>
      <c r="G44" s="333" t="s">
        <v>101</v>
      </c>
      <c r="H44" s="333" t="s">
        <v>101</v>
      </c>
      <c r="I44" s="333" t="s">
        <v>101</v>
      </c>
      <c r="J44" s="333" t="s">
        <v>101</v>
      </c>
      <c r="K44" s="333" t="s">
        <v>101</v>
      </c>
      <c r="L44" s="333" t="s">
        <v>101</v>
      </c>
      <c r="M44" s="333" t="s">
        <v>101</v>
      </c>
      <c r="N44" s="333" t="s">
        <v>101</v>
      </c>
      <c r="O44" s="333" t="s">
        <v>101</v>
      </c>
      <c r="P44" s="333" t="s">
        <v>101</v>
      </c>
      <c r="Q44" s="333" t="s">
        <v>101</v>
      </c>
      <c r="R44" s="333" t="s">
        <v>101</v>
      </c>
      <c r="S44" s="317"/>
    </row>
    <row r="45" spans="1:19" s="314" customFormat="1" ht="18.75" customHeight="1" x14ac:dyDescent="0.25">
      <c r="A45" s="151" t="s">
        <v>155</v>
      </c>
      <c r="B45" s="152" t="s">
        <v>156</v>
      </c>
      <c r="C45" s="249" t="s">
        <v>101</v>
      </c>
      <c r="D45" s="333" t="s">
        <v>101</v>
      </c>
      <c r="E45" s="333" t="s">
        <v>101</v>
      </c>
      <c r="F45" s="333" t="s">
        <v>101</v>
      </c>
      <c r="G45" s="333" t="s">
        <v>101</v>
      </c>
      <c r="H45" s="333" t="s">
        <v>101</v>
      </c>
      <c r="I45" s="333" t="s">
        <v>101</v>
      </c>
      <c r="J45" s="333" t="s">
        <v>101</v>
      </c>
      <c r="K45" s="333" t="s">
        <v>101</v>
      </c>
      <c r="L45" s="333" t="s">
        <v>101</v>
      </c>
      <c r="M45" s="333" t="s">
        <v>101</v>
      </c>
      <c r="N45" s="333" t="s">
        <v>101</v>
      </c>
      <c r="O45" s="333" t="s">
        <v>101</v>
      </c>
      <c r="P45" s="333" t="s">
        <v>101</v>
      </c>
      <c r="Q45" s="333" t="s">
        <v>101</v>
      </c>
      <c r="R45" s="333" t="s">
        <v>101</v>
      </c>
      <c r="S45" s="317"/>
    </row>
    <row r="46" spans="1:19" s="314" customFormat="1" ht="18.75" customHeight="1" x14ac:dyDescent="0.25">
      <c r="A46" s="151" t="s">
        <v>155</v>
      </c>
      <c r="B46" s="225" t="s">
        <v>157</v>
      </c>
      <c r="C46" s="249" t="s">
        <v>158</v>
      </c>
      <c r="D46" s="333" t="s">
        <v>101</v>
      </c>
      <c r="E46" s="176" t="s">
        <v>665</v>
      </c>
      <c r="F46" s="334" t="s">
        <v>666</v>
      </c>
      <c r="G46" s="333" t="s">
        <v>101</v>
      </c>
      <c r="H46" s="334" t="s">
        <v>667</v>
      </c>
      <c r="I46" s="334" t="s">
        <v>667</v>
      </c>
      <c r="J46" s="334" t="s">
        <v>667</v>
      </c>
      <c r="K46" s="334" t="s">
        <v>667</v>
      </c>
      <c r="L46" s="334" t="s">
        <v>667</v>
      </c>
      <c r="M46" s="334" t="s">
        <v>668</v>
      </c>
      <c r="N46" s="334" t="s">
        <v>667</v>
      </c>
      <c r="O46" s="334" t="s">
        <v>667</v>
      </c>
      <c r="P46" s="334" t="s">
        <v>667</v>
      </c>
      <c r="Q46" s="334" t="s">
        <v>669</v>
      </c>
      <c r="R46" s="334" t="s">
        <v>667</v>
      </c>
      <c r="S46" s="317"/>
    </row>
    <row r="47" spans="1:19" s="314" customFormat="1" ht="18.75" customHeight="1" x14ac:dyDescent="0.25">
      <c r="A47" s="151" t="s">
        <v>155</v>
      </c>
      <c r="B47" s="224" t="s">
        <v>159</v>
      </c>
      <c r="C47" s="249" t="s">
        <v>160</v>
      </c>
      <c r="D47" s="333" t="s">
        <v>101</v>
      </c>
      <c r="E47" s="176" t="s">
        <v>665</v>
      </c>
      <c r="F47" s="334" t="s">
        <v>666</v>
      </c>
      <c r="G47" s="333" t="s">
        <v>101</v>
      </c>
      <c r="H47" s="334" t="s">
        <v>667</v>
      </c>
      <c r="I47" s="334" t="s">
        <v>667</v>
      </c>
      <c r="J47" s="334" t="s">
        <v>667</v>
      </c>
      <c r="K47" s="334" t="s">
        <v>667</v>
      </c>
      <c r="L47" s="334" t="s">
        <v>667</v>
      </c>
      <c r="M47" s="334" t="s">
        <v>668</v>
      </c>
      <c r="N47" s="334" t="s">
        <v>667</v>
      </c>
      <c r="O47" s="334" t="s">
        <v>667</v>
      </c>
      <c r="P47" s="334" t="s">
        <v>667</v>
      </c>
      <c r="Q47" s="334" t="s">
        <v>669</v>
      </c>
      <c r="R47" s="334" t="s">
        <v>667</v>
      </c>
      <c r="S47" s="317"/>
    </row>
    <row r="48" spans="1:19" s="314" customFormat="1" ht="18.75" customHeight="1" x14ac:dyDescent="0.25">
      <c r="A48" s="151" t="s">
        <v>155</v>
      </c>
      <c r="B48" s="225" t="s">
        <v>161</v>
      </c>
      <c r="C48" s="249" t="s">
        <v>162</v>
      </c>
      <c r="D48" s="333" t="s">
        <v>101</v>
      </c>
      <c r="E48" s="176" t="s">
        <v>665</v>
      </c>
      <c r="F48" s="334" t="s">
        <v>666</v>
      </c>
      <c r="G48" s="333" t="s">
        <v>101</v>
      </c>
      <c r="H48" s="334" t="s">
        <v>667</v>
      </c>
      <c r="I48" s="334" t="s">
        <v>667</v>
      </c>
      <c r="J48" s="334" t="s">
        <v>667</v>
      </c>
      <c r="K48" s="334" t="s">
        <v>667</v>
      </c>
      <c r="L48" s="334" t="s">
        <v>667</v>
      </c>
      <c r="M48" s="334" t="s">
        <v>668</v>
      </c>
      <c r="N48" s="334" t="s">
        <v>667</v>
      </c>
      <c r="O48" s="334" t="s">
        <v>667</v>
      </c>
      <c r="P48" s="334" t="s">
        <v>667</v>
      </c>
      <c r="Q48" s="334" t="s">
        <v>669</v>
      </c>
      <c r="R48" s="334" t="s">
        <v>667</v>
      </c>
      <c r="S48" s="317"/>
    </row>
    <row r="49" spans="1:19" s="314" customFormat="1" ht="18.75" customHeight="1" x14ac:dyDescent="0.25">
      <c r="A49" s="151" t="s">
        <v>155</v>
      </c>
      <c r="B49" s="162" t="s">
        <v>163</v>
      </c>
      <c r="C49" s="249" t="s">
        <v>164</v>
      </c>
      <c r="D49" s="333" t="s">
        <v>101</v>
      </c>
      <c r="E49" s="176" t="s">
        <v>665</v>
      </c>
      <c r="F49" s="334" t="s">
        <v>666</v>
      </c>
      <c r="G49" s="333" t="s">
        <v>101</v>
      </c>
      <c r="H49" s="334" t="s">
        <v>667</v>
      </c>
      <c r="I49" s="334" t="s">
        <v>667</v>
      </c>
      <c r="J49" s="334" t="s">
        <v>667</v>
      </c>
      <c r="K49" s="334" t="s">
        <v>667</v>
      </c>
      <c r="L49" s="334" t="s">
        <v>667</v>
      </c>
      <c r="M49" s="334" t="s">
        <v>668</v>
      </c>
      <c r="N49" s="334" t="s">
        <v>667</v>
      </c>
      <c r="O49" s="334" t="s">
        <v>667</v>
      </c>
      <c r="P49" s="334" t="s">
        <v>667</v>
      </c>
      <c r="Q49" s="334" t="s">
        <v>670</v>
      </c>
      <c r="R49" s="334" t="s">
        <v>667</v>
      </c>
      <c r="S49" s="317"/>
    </row>
    <row r="50" spans="1:19" s="314" customFormat="1" ht="18.75" customHeight="1" x14ac:dyDescent="0.25">
      <c r="A50" s="151" t="s">
        <v>155</v>
      </c>
      <c r="B50" s="163" t="s">
        <v>165</v>
      </c>
      <c r="C50" s="249" t="s">
        <v>166</v>
      </c>
      <c r="D50" s="333" t="s">
        <v>101</v>
      </c>
      <c r="E50" s="176" t="s">
        <v>665</v>
      </c>
      <c r="F50" s="334" t="s">
        <v>666</v>
      </c>
      <c r="G50" s="333" t="s">
        <v>101</v>
      </c>
      <c r="H50" s="334" t="s">
        <v>667</v>
      </c>
      <c r="I50" s="334" t="s">
        <v>667</v>
      </c>
      <c r="J50" s="334" t="s">
        <v>667</v>
      </c>
      <c r="K50" s="334" t="s">
        <v>667</v>
      </c>
      <c r="L50" s="334" t="s">
        <v>667</v>
      </c>
      <c r="M50" s="334" t="s">
        <v>668</v>
      </c>
      <c r="N50" s="334" t="s">
        <v>667</v>
      </c>
      <c r="O50" s="334" t="s">
        <v>667</v>
      </c>
      <c r="P50" s="334" t="s">
        <v>667</v>
      </c>
      <c r="Q50" s="334" t="s">
        <v>670</v>
      </c>
      <c r="R50" s="334" t="s">
        <v>667</v>
      </c>
      <c r="S50" s="317"/>
    </row>
    <row r="51" spans="1:19" s="314" customFormat="1" ht="18.75" customHeight="1" x14ac:dyDescent="0.25">
      <c r="A51" s="151" t="s">
        <v>155</v>
      </c>
      <c r="B51" s="163" t="s">
        <v>167</v>
      </c>
      <c r="C51" s="249" t="s">
        <v>168</v>
      </c>
      <c r="D51" s="333" t="s">
        <v>101</v>
      </c>
      <c r="E51" s="176" t="s">
        <v>665</v>
      </c>
      <c r="F51" s="334" t="s">
        <v>666</v>
      </c>
      <c r="G51" s="333" t="s">
        <v>101</v>
      </c>
      <c r="H51" s="334" t="s">
        <v>667</v>
      </c>
      <c r="I51" s="334" t="s">
        <v>667</v>
      </c>
      <c r="J51" s="334" t="s">
        <v>667</v>
      </c>
      <c r="K51" s="334" t="s">
        <v>667</v>
      </c>
      <c r="L51" s="334" t="s">
        <v>667</v>
      </c>
      <c r="M51" s="334" t="s">
        <v>668</v>
      </c>
      <c r="N51" s="334" t="s">
        <v>667</v>
      </c>
      <c r="O51" s="334" t="s">
        <v>667</v>
      </c>
      <c r="P51" s="334" t="s">
        <v>667</v>
      </c>
      <c r="Q51" s="334" t="s">
        <v>670</v>
      </c>
      <c r="R51" s="334" t="s">
        <v>667</v>
      </c>
      <c r="S51" s="317"/>
    </row>
    <row r="52" spans="1:19" s="314" customFormat="1" ht="18.75" customHeight="1" x14ac:dyDescent="0.25">
      <c r="A52" s="151" t="s">
        <v>155</v>
      </c>
      <c r="B52" s="164" t="s">
        <v>169</v>
      </c>
      <c r="C52" s="249" t="s">
        <v>170</v>
      </c>
      <c r="D52" s="333" t="s">
        <v>101</v>
      </c>
      <c r="E52" s="176" t="s">
        <v>665</v>
      </c>
      <c r="F52" s="334" t="s">
        <v>666</v>
      </c>
      <c r="G52" s="333" t="s">
        <v>101</v>
      </c>
      <c r="H52" s="334" t="s">
        <v>667</v>
      </c>
      <c r="I52" s="334" t="s">
        <v>667</v>
      </c>
      <c r="J52" s="334" t="s">
        <v>667</v>
      </c>
      <c r="K52" s="334" t="s">
        <v>667</v>
      </c>
      <c r="L52" s="334" t="s">
        <v>667</v>
      </c>
      <c r="M52" s="334" t="s">
        <v>668</v>
      </c>
      <c r="N52" s="334" t="s">
        <v>667</v>
      </c>
      <c r="O52" s="334" t="s">
        <v>667</v>
      </c>
      <c r="P52" s="334" t="s">
        <v>667</v>
      </c>
      <c r="Q52" s="334" t="s">
        <v>670</v>
      </c>
      <c r="R52" s="334" t="s">
        <v>667</v>
      </c>
      <c r="S52" s="317"/>
    </row>
    <row r="53" spans="1:19" s="314" customFormat="1" ht="18.75" customHeight="1" x14ac:dyDescent="0.25">
      <c r="A53" s="151" t="s">
        <v>155</v>
      </c>
      <c r="B53" s="164" t="s">
        <v>171</v>
      </c>
      <c r="C53" s="249" t="s">
        <v>172</v>
      </c>
      <c r="D53" s="333" t="s">
        <v>101</v>
      </c>
      <c r="E53" s="176" t="s">
        <v>665</v>
      </c>
      <c r="F53" s="334" t="s">
        <v>666</v>
      </c>
      <c r="G53" s="333" t="s">
        <v>101</v>
      </c>
      <c r="H53" s="334" t="s">
        <v>667</v>
      </c>
      <c r="I53" s="334" t="s">
        <v>667</v>
      </c>
      <c r="J53" s="334" t="s">
        <v>667</v>
      </c>
      <c r="K53" s="334" t="s">
        <v>667</v>
      </c>
      <c r="L53" s="334" t="s">
        <v>667</v>
      </c>
      <c r="M53" s="334" t="s">
        <v>668</v>
      </c>
      <c r="N53" s="334" t="s">
        <v>667</v>
      </c>
      <c r="O53" s="334" t="s">
        <v>667</v>
      </c>
      <c r="P53" s="334" t="s">
        <v>667</v>
      </c>
      <c r="Q53" s="334" t="s">
        <v>670</v>
      </c>
      <c r="R53" s="334" t="s">
        <v>667</v>
      </c>
      <c r="S53" s="317"/>
    </row>
    <row r="54" spans="1:19" s="314" customFormat="1" ht="18.75" customHeight="1" x14ac:dyDescent="0.25">
      <c r="A54" s="151" t="s">
        <v>155</v>
      </c>
      <c r="B54" s="241" t="s">
        <v>173</v>
      </c>
      <c r="C54" s="249" t="s">
        <v>174</v>
      </c>
      <c r="D54" s="333" t="s">
        <v>101</v>
      </c>
      <c r="E54" s="176" t="s">
        <v>665</v>
      </c>
      <c r="F54" s="334" t="s">
        <v>666</v>
      </c>
      <c r="G54" s="333" t="s">
        <v>101</v>
      </c>
      <c r="H54" s="334" t="s">
        <v>667</v>
      </c>
      <c r="I54" s="334" t="s">
        <v>667</v>
      </c>
      <c r="J54" s="334" t="s">
        <v>667</v>
      </c>
      <c r="K54" s="334" t="s">
        <v>667</v>
      </c>
      <c r="L54" s="334" t="s">
        <v>667</v>
      </c>
      <c r="M54" s="334" t="s">
        <v>668</v>
      </c>
      <c r="N54" s="334" t="s">
        <v>667</v>
      </c>
      <c r="O54" s="334" t="s">
        <v>667</v>
      </c>
      <c r="P54" s="334" t="s">
        <v>667</v>
      </c>
      <c r="Q54" s="334" t="s">
        <v>670</v>
      </c>
      <c r="R54" s="334" t="s">
        <v>667</v>
      </c>
      <c r="S54" s="317"/>
    </row>
    <row r="55" spans="1:19" s="314" customFormat="1" ht="18.75" customHeight="1" x14ac:dyDescent="0.25">
      <c r="A55" s="151" t="s">
        <v>155</v>
      </c>
      <c r="B55" s="164" t="s">
        <v>175</v>
      </c>
      <c r="C55" s="249" t="s">
        <v>176</v>
      </c>
      <c r="D55" s="333" t="s">
        <v>101</v>
      </c>
      <c r="E55" s="176" t="s">
        <v>665</v>
      </c>
      <c r="F55" s="334" t="s">
        <v>666</v>
      </c>
      <c r="G55" s="333" t="s">
        <v>101</v>
      </c>
      <c r="H55" s="334" t="s">
        <v>667</v>
      </c>
      <c r="I55" s="334" t="s">
        <v>667</v>
      </c>
      <c r="J55" s="334" t="s">
        <v>667</v>
      </c>
      <c r="K55" s="334" t="s">
        <v>667</v>
      </c>
      <c r="L55" s="334" t="s">
        <v>667</v>
      </c>
      <c r="M55" s="334" t="s">
        <v>668</v>
      </c>
      <c r="N55" s="334" t="s">
        <v>667</v>
      </c>
      <c r="O55" s="334" t="s">
        <v>667</v>
      </c>
      <c r="P55" s="334" t="s">
        <v>667</v>
      </c>
      <c r="Q55" s="334" t="s">
        <v>670</v>
      </c>
      <c r="R55" s="334" t="s">
        <v>667</v>
      </c>
      <c r="S55" s="317"/>
    </row>
    <row r="56" spans="1:19" s="314" customFormat="1" ht="18.75" customHeight="1" x14ac:dyDescent="0.25">
      <c r="A56" s="151" t="s">
        <v>155</v>
      </c>
      <c r="B56" s="166" t="s">
        <v>177</v>
      </c>
      <c r="C56" s="249" t="s">
        <v>178</v>
      </c>
      <c r="D56" s="333" t="s">
        <v>101</v>
      </c>
      <c r="E56" s="176" t="s">
        <v>665</v>
      </c>
      <c r="F56" s="334" t="s">
        <v>666</v>
      </c>
      <c r="G56" s="333" t="s">
        <v>101</v>
      </c>
      <c r="H56" s="334" t="s">
        <v>667</v>
      </c>
      <c r="I56" s="334" t="s">
        <v>667</v>
      </c>
      <c r="J56" s="334" t="s">
        <v>667</v>
      </c>
      <c r="K56" s="334" t="s">
        <v>667</v>
      </c>
      <c r="L56" s="334" t="s">
        <v>667</v>
      </c>
      <c r="M56" s="334" t="s">
        <v>668</v>
      </c>
      <c r="N56" s="334" t="s">
        <v>667</v>
      </c>
      <c r="O56" s="334" t="s">
        <v>667</v>
      </c>
      <c r="P56" s="334" t="s">
        <v>667</v>
      </c>
      <c r="Q56" s="334" t="s">
        <v>670</v>
      </c>
      <c r="R56" s="334" t="s">
        <v>667</v>
      </c>
      <c r="S56" s="317"/>
    </row>
    <row r="57" spans="1:19" s="314" customFormat="1" ht="18.75" customHeight="1" x14ac:dyDescent="0.25">
      <c r="A57" s="151" t="s">
        <v>155</v>
      </c>
      <c r="B57" s="167" t="s">
        <v>179</v>
      </c>
      <c r="C57" s="249" t="s">
        <v>180</v>
      </c>
      <c r="D57" s="333" t="s">
        <v>101</v>
      </c>
      <c r="E57" s="176" t="s">
        <v>665</v>
      </c>
      <c r="F57" s="334" t="s">
        <v>666</v>
      </c>
      <c r="G57" s="333" t="s">
        <v>101</v>
      </c>
      <c r="H57" s="334" t="s">
        <v>667</v>
      </c>
      <c r="I57" s="334" t="s">
        <v>667</v>
      </c>
      <c r="J57" s="334" t="s">
        <v>667</v>
      </c>
      <c r="K57" s="334" t="s">
        <v>667</v>
      </c>
      <c r="L57" s="334" t="s">
        <v>667</v>
      </c>
      <c r="M57" s="334" t="s">
        <v>668</v>
      </c>
      <c r="N57" s="334" t="s">
        <v>667</v>
      </c>
      <c r="O57" s="334" t="s">
        <v>667</v>
      </c>
      <c r="P57" s="334" t="s">
        <v>667</v>
      </c>
      <c r="Q57" s="334" t="s">
        <v>670</v>
      </c>
      <c r="R57" s="334" t="s">
        <v>667</v>
      </c>
      <c r="S57" s="317"/>
    </row>
    <row r="58" spans="1:19" s="314" customFormat="1" ht="18.75" customHeight="1" x14ac:dyDescent="0.25">
      <c r="A58" s="151" t="s">
        <v>155</v>
      </c>
      <c r="B58" s="167" t="s">
        <v>181</v>
      </c>
      <c r="C58" s="249" t="s">
        <v>182</v>
      </c>
      <c r="D58" s="333" t="s">
        <v>101</v>
      </c>
      <c r="E58" s="176" t="s">
        <v>665</v>
      </c>
      <c r="F58" s="334" t="s">
        <v>666</v>
      </c>
      <c r="G58" s="333" t="s">
        <v>101</v>
      </c>
      <c r="H58" s="334" t="s">
        <v>667</v>
      </c>
      <c r="I58" s="334" t="s">
        <v>667</v>
      </c>
      <c r="J58" s="334" t="s">
        <v>667</v>
      </c>
      <c r="K58" s="334" t="s">
        <v>667</v>
      </c>
      <c r="L58" s="334" t="s">
        <v>667</v>
      </c>
      <c r="M58" s="334" t="s">
        <v>668</v>
      </c>
      <c r="N58" s="334" t="s">
        <v>667</v>
      </c>
      <c r="O58" s="334" t="s">
        <v>667</v>
      </c>
      <c r="P58" s="334" t="s">
        <v>667</v>
      </c>
      <c r="Q58" s="334" t="s">
        <v>670</v>
      </c>
      <c r="R58" s="334" t="s">
        <v>667</v>
      </c>
      <c r="S58" s="317"/>
    </row>
    <row r="59" spans="1:19" s="314" customFormat="1" ht="18.75" customHeight="1" x14ac:dyDescent="0.25">
      <c r="A59" s="151" t="s">
        <v>155</v>
      </c>
      <c r="B59" s="166" t="s">
        <v>183</v>
      </c>
      <c r="C59" s="249" t="s">
        <v>184</v>
      </c>
      <c r="D59" s="333" t="s">
        <v>101</v>
      </c>
      <c r="E59" s="176" t="s">
        <v>665</v>
      </c>
      <c r="F59" s="334" t="s">
        <v>666</v>
      </c>
      <c r="G59" s="333" t="s">
        <v>101</v>
      </c>
      <c r="H59" s="334" t="s">
        <v>667</v>
      </c>
      <c r="I59" s="334" t="s">
        <v>667</v>
      </c>
      <c r="J59" s="334" t="s">
        <v>667</v>
      </c>
      <c r="K59" s="334" t="s">
        <v>667</v>
      </c>
      <c r="L59" s="334" t="s">
        <v>667</v>
      </c>
      <c r="M59" s="334" t="s">
        <v>668</v>
      </c>
      <c r="N59" s="334" t="s">
        <v>667</v>
      </c>
      <c r="O59" s="334" t="s">
        <v>667</v>
      </c>
      <c r="P59" s="334" t="s">
        <v>667</v>
      </c>
      <c r="Q59" s="334" t="s">
        <v>670</v>
      </c>
      <c r="R59" s="334" t="s">
        <v>667</v>
      </c>
      <c r="S59" s="317"/>
    </row>
    <row r="60" spans="1:19" s="314" customFormat="1" ht="18.75" customHeight="1" x14ac:dyDescent="0.25">
      <c r="A60" s="151" t="s">
        <v>155</v>
      </c>
      <c r="B60" s="167" t="s">
        <v>185</v>
      </c>
      <c r="C60" s="249" t="s">
        <v>186</v>
      </c>
      <c r="D60" s="333" t="s">
        <v>101</v>
      </c>
      <c r="E60" s="176" t="s">
        <v>665</v>
      </c>
      <c r="F60" s="334" t="s">
        <v>666</v>
      </c>
      <c r="G60" s="333" t="s">
        <v>101</v>
      </c>
      <c r="H60" s="334" t="s">
        <v>667</v>
      </c>
      <c r="I60" s="334" t="s">
        <v>667</v>
      </c>
      <c r="J60" s="334" t="s">
        <v>667</v>
      </c>
      <c r="K60" s="334" t="s">
        <v>667</v>
      </c>
      <c r="L60" s="334" t="s">
        <v>667</v>
      </c>
      <c r="M60" s="334" t="s">
        <v>668</v>
      </c>
      <c r="N60" s="334" t="s">
        <v>667</v>
      </c>
      <c r="O60" s="334" t="s">
        <v>667</v>
      </c>
      <c r="P60" s="334" t="s">
        <v>667</v>
      </c>
      <c r="Q60" s="334" t="s">
        <v>670</v>
      </c>
      <c r="R60" s="334" t="s">
        <v>667</v>
      </c>
      <c r="S60" s="317"/>
    </row>
    <row r="61" spans="1:19" s="314" customFormat="1" ht="18.75" customHeight="1" x14ac:dyDescent="0.25">
      <c r="A61" s="151" t="s">
        <v>155</v>
      </c>
      <c r="B61" s="164" t="s">
        <v>177</v>
      </c>
      <c r="C61" s="249" t="s">
        <v>187</v>
      </c>
      <c r="D61" s="333" t="s">
        <v>101</v>
      </c>
      <c r="E61" s="176" t="s">
        <v>665</v>
      </c>
      <c r="F61" s="334" t="s">
        <v>666</v>
      </c>
      <c r="G61" s="333" t="s">
        <v>101</v>
      </c>
      <c r="H61" s="334" t="s">
        <v>667</v>
      </c>
      <c r="I61" s="334" t="s">
        <v>667</v>
      </c>
      <c r="J61" s="334" t="s">
        <v>667</v>
      </c>
      <c r="K61" s="334" t="s">
        <v>667</v>
      </c>
      <c r="L61" s="334" t="s">
        <v>667</v>
      </c>
      <c r="M61" s="334" t="s">
        <v>668</v>
      </c>
      <c r="N61" s="334" t="s">
        <v>667</v>
      </c>
      <c r="O61" s="334" t="s">
        <v>667</v>
      </c>
      <c r="P61" s="334" t="s">
        <v>667</v>
      </c>
      <c r="Q61" s="334" t="s">
        <v>670</v>
      </c>
      <c r="R61" s="334" t="s">
        <v>667</v>
      </c>
      <c r="S61" s="317"/>
    </row>
    <row r="62" spans="1:19" s="314" customFormat="1" ht="35.25" customHeight="1" x14ac:dyDescent="0.25">
      <c r="A62" s="151" t="s">
        <v>188</v>
      </c>
      <c r="B62" s="152" t="s">
        <v>189</v>
      </c>
      <c r="C62" s="249" t="s">
        <v>101</v>
      </c>
      <c r="D62" s="333" t="s">
        <v>101</v>
      </c>
      <c r="E62" s="333" t="s">
        <v>101</v>
      </c>
      <c r="F62" s="333" t="s">
        <v>101</v>
      </c>
      <c r="G62" s="333" t="s">
        <v>101</v>
      </c>
      <c r="H62" s="333" t="s">
        <v>101</v>
      </c>
      <c r="I62" s="333" t="s">
        <v>101</v>
      </c>
      <c r="J62" s="333" t="s">
        <v>101</v>
      </c>
      <c r="K62" s="333" t="s">
        <v>101</v>
      </c>
      <c r="L62" s="333" t="s">
        <v>101</v>
      </c>
      <c r="M62" s="333" t="s">
        <v>101</v>
      </c>
      <c r="N62" s="333" t="s">
        <v>101</v>
      </c>
      <c r="O62" s="333" t="s">
        <v>101</v>
      </c>
      <c r="P62" s="333" t="s">
        <v>101</v>
      </c>
      <c r="Q62" s="333" t="s">
        <v>101</v>
      </c>
      <c r="R62" s="333" t="s">
        <v>101</v>
      </c>
      <c r="S62" s="317"/>
    </row>
    <row r="63" spans="1:19" s="314" customFormat="1" ht="31.5" customHeight="1" x14ac:dyDescent="0.25">
      <c r="A63" s="151" t="s">
        <v>190</v>
      </c>
      <c r="B63" s="152" t="s">
        <v>191</v>
      </c>
      <c r="C63" s="249" t="s">
        <v>101</v>
      </c>
      <c r="D63" s="333" t="s">
        <v>101</v>
      </c>
      <c r="E63" s="333" t="s">
        <v>101</v>
      </c>
      <c r="F63" s="333" t="s">
        <v>101</v>
      </c>
      <c r="G63" s="333" t="s">
        <v>101</v>
      </c>
      <c r="H63" s="333" t="s">
        <v>101</v>
      </c>
      <c r="I63" s="333" t="s">
        <v>101</v>
      </c>
      <c r="J63" s="333" t="s">
        <v>101</v>
      </c>
      <c r="K63" s="333" t="s">
        <v>101</v>
      </c>
      <c r="L63" s="333" t="s">
        <v>101</v>
      </c>
      <c r="M63" s="333" t="s">
        <v>101</v>
      </c>
      <c r="N63" s="333" t="s">
        <v>101</v>
      </c>
      <c r="O63" s="333" t="s">
        <v>101</v>
      </c>
      <c r="P63" s="333" t="s">
        <v>101</v>
      </c>
      <c r="Q63" s="333" t="s">
        <v>101</v>
      </c>
      <c r="R63" s="333" t="s">
        <v>101</v>
      </c>
      <c r="S63" s="317"/>
    </row>
    <row r="64" spans="1:19" s="314" customFormat="1" ht="18.75" customHeight="1" x14ac:dyDescent="0.25">
      <c r="A64" s="151" t="s">
        <v>192</v>
      </c>
      <c r="B64" s="152" t="s">
        <v>193</v>
      </c>
      <c r="C64" s="249" t="s">
        <v>101</v>
      </c>
      <c r="D64" s="333" t="s">
        <v>101</v>
      </c>
      <c r="E64" s="333" t="s">
        <v>101</v>
      </c>
      <c r="F64" s="333" t="s">
        <v>101</v>
      </c>
      <c r="G64" s="333" t="s">
        <v>101</v>
      </c>
      <c r="H64" s="333" t="s">
        <v>101</v>
      </c>
      <c r="I64" s="333" t="s">
        <v>101</v>
      </c>
      <c r="J64" s="333" t="s">
        <v>101</v>
      </c>
      <c r="K64" s="333" t="s">
        <v>101</v>
      </c>
      <c r="L64" s="333" t="s">
        <v>101</v>
      </c>
      <c r="M64" s="333" t="s">
        <v>101</v>
      </c>
      <c r="N64" s="333" t="s">
        <v>101</v>
      </c>
      <c r="O64" s="333" t="s">
        <v>101</v>
      </c>
      <c r="P64" s="333" t="s">
        <v>101</v>
      </c>
      <c r="Q64" s="333" t="s">
        <v>101</v>
      </c>
      <c r="R64" s="333" t="s">
        <v>101</v>
      </c>
      <c r="S64" s="317"/>
    </row>
    <row r="65" spans="1:19" s="314" customFormat="1" ht="37.5" customHeight="1" x14ac:dyDescent="0.25">
      <c r="A65" s="151" t="s">
        <v>192</v>
      </c>
      <c r="B65" s="162" t="s">
        <v>194</v>
      </c>
      <c r="C65" s="249" t="s">
        <v>195</v>
      </c>
      <c r="D65" s="333" t="s">
        <v>101</v>
      </c>
      <c r="E65" s="176" t="s">
        <v>665</v>
      </c>
      <c r="F65" s="334" t="s">
        <v>666</v>
      </c>
      <c r="G65" s="333" t="s">
        <v>101</v>
      </c>
      <c r="H65" s="334" t="s">
        <v>667</v>
      </c>
      <c r="I65" s="334" t="s">
        <v>667</v>
      </c>
      <c r="J65" s="334" t="s">
        <v>667</v>
      </c>
      <c r="K65" s="334" t="s">
        <v>667</v>
      </c>
      <c r="L65" s="334" t="s">
        <v>667</v>
      </c>
      <c r="M65" s="334" t="s">
        <v>668</v>
      </c>
      <c r="N65" s="334" t="s">
        <v>667</v>
      </c>
      <c r="O65" s="334" t="s">
        <v>667</v>
      </c>
      <c r="P65" s="334" t="s">
        <v>667</v>
      </c>
      <c r="Q65" s="334" t="s">
        <v>669</v>
      </c>
      <c r="R65" s="334" t="s">
        <v>667</v>
      </c>
      <c r="S65" s="317"/>
    </row>
    <row r="66" spans="1:19" s="314" customFormat="1" ht="35.25" customHeight="1" x14ac:dyDescent="0.25">
      <c r="A66" s="151" t="s">
        <v>192</v>
      </c>
      <c r="B66" s="168" t="s">
        <v>196</v>
      </c>
      <c r="C66" s="249" t="s">
        <v>197</v>
      </c>
      <c r="D66" s="333" t="s">
        <v>101</v>
      </c>
      <c r="E66" s="176" t="s">
        <v>665</v>
      </c>
      <c r="F66" s="334" t="s">
        <v>666</v>
      </c>
      <c r="G66" s="333" t="s">
        <v>101</v>
      </c>
      <c r="H66" s="334" t="s">
        <v>667</v>
      </c>
      <c r="I66" s="334" t="s">
        <v>667</v>
      </c>
      <c r="J66" s="334" t="s">
        <v>667</v>
      </c>
      <c r="K66" s="334" t="s">
        <v>667</v>
      </c>
      <c r="L66" s="334" t="s">
        <v>667</v>
      </c>
      <c r="M66" s="334" t="s">
        <v>668</v>
      </c>
      <c r="N66" s="334" t="s">
        <v>667</v>
      </c>
      <c r="O66" s="334" t="s">
        <v>667</v>
      </c>
      <c r="P66" s="334" t="s">
        <v>667</v>
      </c>
      <c r="Q66" s="334" t="s">
        <v>670</v>
      </c>
      <c r="R66" s="334" t="s">
        <v>667</v>
      </c>
      <c r="S66" s="317"/>
    </row>
    <row r="67" spans="1:19" s="314" customFormat="1" ht="33.75" customHeight="1" x14ac:dyDescent="0.25">
      <c r="A67" s="151" t="s">
        <v>192</v>
      </c>
      <c r="B67" s="168" t="s">
        <v>198</v>
      </c>
      <c r="C67" s="249" t="s">
        <v>199</v>
      </c>
      <c r="D67" s="333" t="s">
        <v>101</v>
      </c>
      <c r="E67" s="176" t="s">
        <v>665</v>
      </c>
      <c r="F67" s="334" t="s">
        <v>666</v>
      </c>
      <c r="G67" s="333" t="s">
        <v>101</v>
      </c>
      <c r="H67" s="334" t="s">
        <v>667</v>
      </c>
      <c r="I67" s="334" t="s">
        <v>667</v>
      </c>
      <c r="J67" s="334" t="s">
        <v>667</v>
      </c>
      <c r="K67" s="334" t="s">
        <v>667</v>
      </c>
      <c r="L67" s="334" t="s">
        <v>667</v>
      </c>
      <c r="M67" s="334" t="s">
        <v>668</v>
      </c>
      <c r="N67" s="334" t="s">
        <v>667</v>
      </c>
      <c r="O67" s="334" t="s">
        <v>667</v>
      </c>
      <c r="P67" s="334" t="s">
        <v>667</v>
      </c>
      <c r="Q67" s="334" t="s">
        <v>670</v>
      </c>
      <c r="R67" s="334" t="s">
        <v>667</v>
      </c>
      <c r="S67" s="317"/>
    </row>
    <row r="68" spans="1:19" s="314" customFormat="1" ht="33.75" customHeight="1" x14ac:dyDescent="0.25">
      <c r="A68" s="151" t="s">
        <v>192</v>
      </c>
      <c r="B68" s="241" t="s">
        <v>200</v>
      </c>
      <c r="C68" s="249" t="s">
        <v>201</v>
      </c>
      <c r="D68" s="333" t="s">
        <v>101</v>
      </c>
      <c r="E68" s="176" t="s">
        <v>665</v>
      </c>
      <c r="F68" s="334" t="s">
        <v>666</v>
      </c>
      <c r="G68" s="333" t="s">
        <v>101</v>
      </c>
      <c r="H68" s="334" t="s">
        <v>667</v>
      </c>
      <c r="I68" s="334" t="s">
        <v>667</v>
      </c>
      <c r="J68" s="334" t="s">
        <v>667</v>
      </c>
      <c r="K68" s="334" t="s">
        <v>667</v>
      </c>
      <c r="L68" s="334" t="s">
        <v>667</v>
      </c>
      <c r="M68" s="334" t="s">
        <v>668</v>
      </c>
      <c r="N68" s="334" t="s">
        <v>667</v>
      </c>
      <c r="O68" s="334" t="s">
        <v>667</v>
      </c>
      <c r="P68" s="334" t="s">
        <v>667</v>
      </c>
      <c r="Q68" s="334" t="s">
        <v>670</v>
      </c>
      <c r="R68" s="334" t="s">
        <v>667</v>
      </c>
      <c r="S68" s="317"/>
    </row>
    <row r="69" spans="1:19" s="314" customFormat="1" ht="33.75" customHeight="1" x14ac:dyDescent="0.25">
      <c r="A69" s="151" t="s">
        <v>192</v>
      </c>
      <c r="B69" s="162" t="s">
        <v>202</v>
      </c>
      <c r="C69" s="249" t="s">
        <v>203</v>
      </c>
      <c r="D69" s="333" t="s">
        <v>101</v>
      </c>
      <c r="E69" s="176" t="s">
        <v>665</v>
      </c>
      <c r="F69" s="334" t="s">
        <v>666</v>
      </c>
      <c r="G69" s="333" t="s">
        <v>101</v>
      </c>
      <c r="H69" s="334" t="s">
        <v>667</v>
      </c>
      <c r="I69" s="334" t="s">
        <v>667</v>
      </c>
      <c r="J69" s="334" t="s">
        <v>667</v>
      </c>
      <c r="K69" s="334" t="s">
        <v>667</v>
      </c>
      <c r="L69" s="334" t="s">
        <v>667</v>
      </c>
      <c r="M69" s="334" t="s">
        <v>668</v>
      </c>
      <c r="N69" s="334" t="s">
        <v>667</v>
      </c>
      <c r="O69" s="334" t="s">
        <v>667</v>
      </c>
      <c r="P69" s="334" t="s">
        <v>667</v>
      </c>
      <c r="Q69" s="334" t="s">
        <v>669</v>
      </c>
      <c r="R69" s="334" t="s">
        <v>667</v>
      </c>
      <c r="S69" s="317"/>
    </row>
    <row r="70" spans="1:19" s="314" customFormat="1" ht="33.75" customHeight="1" x14ac:dyDescent="0.25">
      <c r="A70" s="151" t="s">
        <v>204</v>
      </c>
      <c r="B70" s="152" t="s">
        <v>205</v>
      </c>
      <c r="C70" s="249" t="s">
        <v>101</v>
      </c>
      <c r="D70" s="333" t="s">
        <v>101</v>
      </c>
      <c r="E70" s="333" t="s">
        <v>101</v>
      </c>
      <c r="F70" s="333" t="s">
        <v>101</v>
      </c>
      <c r="G70" s="333" t="s">
        <v>101</v>
      </c>
      <c r="H70" s="333" t="s">
        <v>101</v>
      </c>
      <c r="I70" s="333" t="s">
        <v>101</v>
      </c>
      <c r="J70" s="333" t="s">
        <v>101</v>
      </c>
      <c r="K70" s="333" t="s">
        <v>101</v>
      </c>
      <c r="L70" s="333" t="s">
        <v>101</v>
      </c>
      <c r="M70" s="333" t="s">
        <v>101</v>
      </c>
      <c r="N70" s="333" t="s">
        <v>101</v>
      </c>
      <c r="O70" s="333" t="s">
        <v>101</v>
      </c>
      <c r="P70" s="333" t="s">
        <v>101</v>
      </c>
      <c r="Q70" s="333" t="s">
        <v>101</v>
      </c>
      <c r="R70" s="333" t="s">
        <v>101</v>
      </c>
      <c r="S70" s="317"/>
    </row>
    <row r="71" spans="1:19" s="314" customFormat="1" ht="32.25" customHeight="1" x14ac:dyDescent="0.25">
      <c r="A71" s="151" t="s">
        <v>206</v>
      </c>
      <c r="B71" s="152" t="s">
        <v>207</v>
      </c>
      <c r="C71" s="249" t="s">
        <v>101</v>
      </c>
      <c r="D71" s="333" t="s">
        <v>101</v>
      </c>
      <c r="E71" s="333" t="s">
        <v>101</v>
      </c>
      <c r="F71" s="333" t="s">
        <v>101</v>
      </c>
      <c r="G71" s="333" t="s">
        <v>101</v>
      </c>
      <c r="H71" s="333" t="s">
        <v>101</v>
      </c>
      <c r="I71" s="333" t="s">
        <v>101</v>
      </c>
      <c r="J71" s="333" t="s">
        <v>101</v>
      </c>
      <c r="K71" s="333" t="s">
        <v>101</v>
      </c>
      <c r="L71" s="333" t="s">
        <v>101</v>
      </c>
      <c r="M71" s="333" t="s">
        <v>101</v>
      </c>
      <c r="N71" s="333" t="s">
        <v>101</v>
      </c>
      <c r="O71" s="333" t="s">
        <v>101</v>
      </c>
      <c r="P71" s="333" t="s">
        <v>101</v>
      </c>
      <c r="Q71" s="333" t="s">
        <v>101</v>
      </c>
      <c r="R71" s="333" t="s">
        <v>101</v>
      </c>
      <c r="S71" s="317"/>
    </row>
    <row r="72" spans="1:19" s="314" customFormat="1" ht="18" customHeight="1" x14ac:dyDescent="0.25">
      <c r="A72" s="151" t="s">
        <v>208</v>
      </c>
      <c r="B72" s="152" t="s">
        <v>209</v>
      </c>
      <c r="C72" s="249" t="s">
        <v>101</v>
      </c>
      <c r="D72" s="333" t="s">
        <v>101</v>
      </c>
      <c r="E72" s="333" t="s">
        <v>101</v>
      </c>
      <c r="F72" s="333" t="s">
        <v>101</v>
      </c>
      <c r="G72" s="333" t="s">
        <v>101</v>
      </c>
      <c r="H72" s="333" t="s">
        <v>101</v>
      </c>
      <c r="I72" s="333" t="s">
        <v>101</v>
      </c>
      <c r="J72" s="333" t="s">
        <v>101</v>
      </c>
      <c r="K72" s="333" t="s">
        <v>101</v>
      </c>
      <c r="L72" s="333" t="s">
        <v>101</v>
      </c>
      <c r="M72" s="333" t="s">
        <v>101</v>
      </c>
      <c r="N72" s="333" t="s">
        <v>101</v>
      </c>
      <c r="O72" s="333" t="s">
        <v>101</v>
      </c>
      <c r="P72" s="333" t="s">
        <v>101</v>
      </c>
      <c r="Q72" s="333" t="s">
        <v>101</v>
      </c>
      <c r="R72" s="333" t="s">
        <v>101</v>
      </c>
      <c r="S72" s="317"/>
    </row>
    <row r="73" spans="1:19" s="314" customFormat="1" ht="21" customHeight="1" x14ac:dyDescent="0.25">
      <c r="A73" s="151" t="s">
        <v>210</v>
      </c>
      <c r="B73" s="152" t="s">
        <v>211</v>
      </c>
      <c r="C73" s="249" t="s">
        <v>101</v>
      </c>
      <c r="D73" s="333" t="s">
        <v>101</v>
      </c>
      <c r="E73" s="333" t="s">
        <v>101</v>
      </c>
      <c r="F73" s="333" t="s">
        <v>101</v>
      </c>
      <c r="G73" s="333" t="s">
        <v>101</v>
      </c>
      <c r="H73" s="333" t="s">
        <v>101</v>
      </c>
      <c r="I73" s="333" t="s">
        <v>101</v>
      </c>
      <c r="J73" s="333" t="s">
        <v>101</v>
      </c>
      <c r="K73" s="333" t="s">
        <v>101</v>
      </c>
      <c r="L73" s="333" t="s">
        <v>101</v>
      </c>
      <c r="M73" s="333" t="s">
        <v>101</v>
      </c>
      <c r="N73" s="333" t="s">
        <v>101</v>
      </c>
      <c r="O73" s="333" t="s">
        <v>101</v>
      </c>
      <c r="P73" s="333" t="s">
        <v>101</v>
      </c>
      <c r="Q73" s="333" t="s">
        <v>101</v>
      </c>
      <c r="R73" s="333" t="s">
        <v>101</v>
      </c>
      <c r="S73" s="317"/>
    </row>
    <row r="74" spans="1:19" s="314" customFormat="1" ht="18.75" customHeight="1" x14ac:dyDescent="0.25">
      <c r="A74" s="151" t="s">
        <v>212</v>
      </c>
      <c r="B74" s="152" t="s">
        <v>213</v>
      </c>
      <c r="C74" s="249" t="s">
        <v>101</v>
      </c>
      <c r="D74" s="333" t="s">
        <v>101</v>
      </c>
      <c r="E74" s="333" t="s">
        <v>101</v>
      </c>
      <c r="F74" s="333" t="s">
        <v>101</v>
      </c>
      <c r="G74" s="333" t="s">
        <v>101</v>
      </c>
      <c r="H74" s="333" t="s">
        <v>101</v>
      </c>
      <c r="I74" s="333" t="s">
        <v>101</v>
      </c>
      <c r="J74" s="333" t="s">
        <v>101</v>
      </c>
      <c r="K74" s="333" t="s">
        <v>101</v>
      </c>
      <c r="L74" s="333" t="s">
        <v>101</v>
      </c>
      <c r="M74" s="333" t="s">
        <v>101</v>
      </c>
      <c r="N74" s="333" t="s">
        <v>101</v>
      </c>
      <c r="O74" s="333" t="s">
        <v>101</v>
      </c>
      <c r="P74" s="333" t="s">
        <v>101</v>
      </c>
      <c r="Q74" s="333" t="s">
        <v>101</v>
      </c>
      <c r="R74" s="333" t="s">
        <v>101</v>
      </c>
      <c r="S74" s="317"/>
    </row>
    <row r="75" spans="1:19" s="314" customFormat="1" ht="33" customHeight="1" x14ac:dyDescent="0.25">
      <c r="A75" s="151" t="s">
        <v>214</v>
      </c>
      <c r="B75" s="152" t="s">
        <v>215</v>
      </c>
      <c r="C75" s="249" t="s">
        <v>101</v>
      </c>
      <c r="D75" s="333" t="s">
        <v>101</v>
      </c>
      <c r="E75" s="333" t="s">
        <v>101</v>
      </c>
      <c r="F75" s="333" t="s">
        <v>101</v>
      </c>
      <c r="G75" s="333" t="s">
        <v>101</v>
      </c>
      <c r="H75" s="333" t="s">
        <v>101</v>
      </c>
      <c r="I75" s="333" t="s">
        <v>101</v>
      </c>
      <c r="J75" s="333" t="s">
        <v>101</v>
      </c>
      <c r="K75" s="333" t="s">
        <v>101</v>
      </c>
      <c r="L75" s="333" t="s">
        <v>101</v>
      </c>
      <c r="M75" s="333" t="s">
        <v>101</v>
      </c>
      <c r="N75" s="333" t="s">
        <v>101</v>
      </c>
      <c r="O75" s="333" t="s">
        <v>101</v>
      </c>
      <c r="P75" s="333" t="s">
        <v>101</v>
      </c>
      <c r="Q75" s="333" t="s">
        <v>101</v>
      </c>
      <c r="R75" s="333" t="s">
        <v>101</v>
      </c>
      <c r="S75" s="317"/>
    </row>
    <row r="76" spans="1:19" s="314" customFormat="1" ht="33.75" customHeight="1" x14ac:dyDescent="0.25">
      <c r="A76" s="151" t="s">
        <v>216</v>
      </c>
      <c r="B76" s="152" t="s">
        <v>217</v>
      </c>
      <c r="C76" s="249" t="s">
        <v>101</v>
      </c>
      <c r="D76" s="333" t="s">
        <v>101</v>
      </c>
      <c r="E76" s="333" t="s">
        <v>101</v>
      </c>
      <c r="F76" s="333" t="s">
        <v>101</v>
      </c>
      <c r="G76" s="333" t="s">
        <v>101</v>
      </c>
      <c r="H76" s="333" t="s">
        <v>101</v>
      </c>
      <c r="I76" s="333" t="s">
        <v>101</v>
      </c>
      <c r="J76" s="333" t="s">
        <v>101</v>
      </c>
      <c r="K76" s="333" t="s">
        <v>101</v>
      </c>
      <c r="L76" s="333" t="s">
        <v>101</v>
      </c>
      <c r="M76" s="333" t="s">
        <v>101</v>
      </c>
      <c r="N76" s="333" t="s">
        <v>101</v>
      </c>
      <c r="O76" s="333" t="s">
        <v>101</v>
      </c>
      <c r="P76" s="333" t="s">
        <v>101</v>
      </c>
      <c r="Q76" s="333" t="s">
        <v>101</v>
      </c>
      <c r="R76" s="333" t="s">
        <v>101</v>
      </c>
      <c r="S76" s="317"/>
    </row>
    <row r="77" spans="1:19" s="314" customFormat="1" ht="33.75" customHeight="1" x14ac:dyDescent="0.25">
      <c r="A77" s="151" t="s">
        <v>218</v>
      </c>
      <c r="B77" s="152" t="s">
        <v>219</v>
      </c>
      <c r="C77" s="249" t="s">
        <v>101</v>
      </c>
      <c r="D77" s="333" t="s">
        <v>101</v>
      </c>
      <c r="E77" s="333" t="s">
        <v>101</v>
      </c>
      <c r="F77" s="333" t="s">
        <v>101</v>
      </c>
      <c r="G77" s="333" t="s">
        <v>101</v>
      </c>
      <c r="H77" s="333" t="s">
        <v>101</v>
      </c>
      <c r="I77" s="333" t="s">
        <v>101</v>
      </c>
      <c r="J77" s="333" t="s">
        <v>101</v>
      </c>
      <c r="K77" s="333" t="s">
        <v>101</v>
      </c>
      <c r="L77" s="333" t="s">
        <v>101</v>
      </c>
      <c r="M77" s="333" t="s">
        <v>101</v>
      </c>
      <c r="N77" s="333" t="s">
        <v>101</v>
      </c>
      <c r="O77" s="333" t="s">
        <v>101</v>
      </c>
      <c r="P77" s="333" t="s">
        <v>101</v>
      </c>
      <c r="Q77" s="333" t="s">
        <v>101</v>
      </c>
      <c r="R77" s="333" t="s">
        <v>101</v>
      </c>
      <c r="S77" s="317"/>
    </row>
    <row r="78" spans="1:19" s="314" customFormat="1" ht="33" customHeight="1" x14ac:dyDescent="0.25">
      <c r="A78" s="151" t="s">
        <v>218</v>
      </c>
      <c r="B78" s="169" t="s">
        <v>220</v>
      </c>
      <c r="C78" s="249" t="s">
        <v>101</v>
      </c>
      <c r="D78" s="333" t="s">
        <v>101</v>
      </c>
      <c r="E78" s="176" t="s">
        <v>665</v>
      </c>
      <c r="F78" s="334" t="s">
        <v>666</v>
      </c>
      <c r="G78" s="333" t="s">
        <v>101</v>
      </c>
      <c r="H78" s="334" t="s">
        <v>667</v>
      </c>
      <c r="I78" s="334" t="s">
        <v>667</v>
      </c>
      <c r="J78" s="334" t="s">
        <v>667</v>
      </c>
      <c r="K78" s="334" t="s">
        <v>667</v>
      </c>
      <c r="L78" s="334" t="s">
        <v>667</v>
      </c>
      <c r="M78" s="334" t="s">
        <v>668</v>
      </c>
      <c r="N78" s="334" t="s">
        <v>667</v>
      </c>
      <c r="O78" s="334" t="s">
        <v>667</v>
      </c>
      <c r="P78" s="334" t="s">
        <v>667</v>
      </c>
      <c r="Q78" s="334" t="s">
        <v>669</v>
      </c>
      <c r="R78" s="334" t="s">
        <v>667</v>
      </c>
      <c r="S78" s="317"/>
    </row>
    <row r="79" spans="1:19" s="314" customFormat="1" ht="33.75" customHeight="1" x14ac:dyDescent="0.25">
      <c r="A79" s="151" t="s">
        <v>221</v>
      </c>
      <c r="B79" s="152" t="s">
        <v>222</v>
      </c>
      <c r="C79" s="249" t="s">
        <v>101</v>
      </c>
      <c r="D79" s="333" t="s">
        <v>101</v>
      </c>
      <c r="E79" s="333" t="s">
        <v>101</v>
      </c>
      <c r="F79" s="333" t="s">
        <v>101</v>
      </c>
      <c r="G79" s="333" t="s">
        <v>101</v>
      </c>
      <c r="H79" s="333" t="s">
        <v>101</v>
      </c>
      <c r="I79" s="333" t="s">
        <v>101</v>
      </c>
      <c r="J79" s="333" t="s">
        <v>101</v>
      </c>
      <c r="K79" s="333" t="s">
        <v>101</v>
      </c>
      <c r="L79" s="333" t="s">
        <v>101</v>
      </c>
      <c r="M79" s="333" t="s">
        <v>101</v>
      </c>
      <c r="N79" s="333" t="s">
        <v>101</v>
      </c>
      <c r="O79" s="333" t="s">
        <v>101</v>
      </c>
      <c r="P79" s="333" t="s">
        <v>101</v>
      </c>
      <c r="Q79" s="333" t="s">
        <v>101</v>
      </c>
      <c r="R79" s="333" t="s">
        <v>101</v>
      </c>
      <c r="S79" s="317"/>
    </row>
    <row r="80" spans="1:19" s="314" customFormat="1" ht="39" customHeight="1" x14ac:dyDescent="0.25">
      <c r="A80" s="151" t="s">
        <v>223</v>
      </c>
      <c r="B80" s="152" t="s">
        <v>224</v>
      </c>
      <c r="C80" s="249" t="s">
        <v>101</v>
      </c>
      <c r="D80" s="333" t="s">
        <v>101</v>
      </c>
      <c r="E80" s="333" t="s">
        <v>101</v>
      </c>
      <c r="F80" s="333" t="s">
        <v>101</v>
      </c>
      <c r="G80" s="333" t="s">
        <v>101</v>
      </c>
      <c r="H80" s="333" t="s">
        <v>101</v>
      </c>
      <c r="I80" s="333" t="s">
        <v>101</v>
      </c>
      <c r="J80" s="333" t="s">
        <v>101</v>
      </c>
      <c r="K80" s="333" t="s">
        <v>101</v>
      </c>
      <c r="L80" s="333" t="s">
        <v>101</v>
      </c>
      <c r="M80" s="333" t="s">
        <v>101</v>
      </c>
      <c r="N80" s="333" t="s">
        <v>101</v>
      </c>
      <c r="O80" s="333" t="s">
        <v>101</v>
      </c>
      <c r="P80" s="333" t="s">
        <v>101</v>
      </c>
      <c r="Q80" s="333" t="s">
        <v>101</v>
      </c>
      <c r="R80" s="333" t="s">
        <v>101</v>
      </c>
      <c r="S80" s="317"/>
    </row>
    <row r="81" spans="1:19" s="314" customFormat="1" ht="30.75" customHeight="1" x14ac:dyDescent="0.25">
      <c r="A81" s="151" t="s">
        <v>225</v>
      </c>
      <c r="B81" s="152" t="s">
        <v>226</v>
      </c>
      <c r="C81" s="249" t="s">
        <v>101</v>
      </c>
      <c r="D81" s="333" t="s">
        <v>101</v>
      </c>
      <c r="E81" s="333" t="s">
        <v>101</v>
      </c>
      <c r="F81" s="333" t="s">
        <v>101</v>
      </c>
      <c r="G81" s="333" t="s">
        <v>101</v>
      </c>
      <c r="H81" s="333" t="s">
        <v>101</v>
      </c>
      <c r="I81" s="333" t="s">
        <v>101</v>
      </c>
      <c r="J81" s="333" t="s">
        <v>101</v>
      </c>
      <c r="K81" s="333" t="s">
        <v>101</v>
      </c>
      <c r="L81" s="333" t="s">
        <v>101</v>
      </c>
      <c r="M81" s="333" t="s">
        <v>101</v>
      </c>
      <c r="N81" s="333" t="s">
        <v>101</v>
      </c>
      <c r="O81" s="333" t="s">
        <v>101</v>
      </c>
      <c r="P81" s="333" t="s">
        <v>101</v>
      </c>
      <c r="Q81" s="333" t="s">
        <v>101</v>
      </c>
      <c r="R81" s="333" t="s">
        <v>101</v>
      </c>
      <c r="S81" s="317"/>
    </row>
    <row r="82" spans="1:19" s="314" customFormat="1" ht="21" customHeight="1" x14ac:dyDescent="0.25">
      <c r="A82" s="151" t="s">
        <v>227</v>
      </c>
      <c r="B82" s="152" t="s">
        <v>228</v>
      </c>
      <c r="C82" s="249" t="s">
        <v>101</v>
      </c>
      <c r="D82" s="333" t="s">
        <v>101</v>
      </c>
      <c r="E82" s="333" t="s">
        <v>101</v>
      </c>
      <c r="F82" s="333" t="s">
        <v>101</v>
      </c>
      <c r="G82" s="333" t="s">
        <v>101</v>
      </c>
      <c r="H82" s="333" t="s">
        <v>101</v>
      </c>
      <c r="I82" s="333" t="s">
        <v>101</v>
      </c>
      <c r="J82" s="333" t="s">
        <v>101</v>
      </c>
      <c r="K82" s="333" t="s">
        <v>101</v>
      </c>
      <c r="L82" s="333" t="s">
        <v>101</v>
      </c>
      <c r="M82" s="333" t="s">
        <v>101</v>
      </c>
      <c r="N82" s="333" t="s">
        <v>101</v>
      </c>
      <c r="O82" s="333" t="s">
        <v>101</v>
      </c>
      <c r="P82" s="333" t="s">
        <v>101</v>
      </c>
      <c r="Q82" s="333" t="s">
        <v>101</v>
      </c>
      <c r="R82" s="333" t="s">
        <v>101</v>
      </c>
      <c r="S82" s="317"/>
    </row>
    <row r="83" spans="1:19" s="314" customFormat="1" ht="36" customHeight="1" x14ac:dyDescent="0.25">
      <c r="A83" s="151" t="s">
        <v>229</v>
      </c>
      <c r="B83" s="152" t="s">
        <v>230</v>
      </c>
      <c r="C83" s="249" t="s">
        <v>101</v>
      </c>
      <c r="D83" s="333" t="s">
        <v>101</v>
      </c>
      <c r="E83" s="333" t="s">
        <v>101</v>
      </c>
      <c r="F83" s="333" t="s">
        <v>101</v>
      </c>
      <c r="G83" s="333" t="s">
        <v>101</v>
      </c>
      <c r="H83" s="333" t="s">
        <v>101</v>
      </c>
      <c r="I83" s="333" t="s">
        <v>101</v>
      </c>
      <c r="J83" s="333" t="s">
        <v>101</v>
      </c>
      <c r="K83" s="333" t="s">
        <v>101</v>
      </c>
      <c r="L83" s="333" t="s">
        <v>101</v>
      </c>
      <c r="M83" s="333" t="s">
        <v>101</v>
      </c>
      <c r="N83" s="333" t="s">
        <v>101</v>
      </c>
      <c r="O83" s="333" t="s">
        <v>101</v>
      </c>
      <c r="P83" s="333" t="s">
        <v>101</v>
      </c>
      <c r="Q83" s="333" t="s">
        <v>101</v>
      </c>
      <c r="R83" s="333" t="s">
        <v>101</v>
      </c>
      <c r="S83" s="317"/>
    </row>
    <row r="84" spans="1:19" s="314" customFormat="1" ht="36" customHeight="1" x14ac:dyDescent="0.25">
      <c r="A84" s="151" t="s">
        <v>231</v>
      </c>
      <c r="B84" s="152" t="s">
        <v>232</v>
      </c>
      <c r="C84" s="249" t="s">
        <v>101</v>
      </c>
      <c r="D84" s="333" t="s">
        <v>101</v>
      </c>
      <c r="E84" s="333" t="s">
        <v>101</v>
      </c>
      <c r="F84" s="333" t="s">
        <v>101</v>
      </c>
      <c r="G84" s="333" t="s">
        <v>101</v>
      </c>
      <c r="H84" s="333" t="s">
        <v>101</v>
      </c>
      <c r="I84" s="333" t="s">
        <v>101</v>
      </c>
      <c r="J84" s="333" t="s">
        <v>101</v>
      </c>
      <c r="K84" s="333" t="s">
        <v>101</v>
      </c>
      <c r="L84" s="333" t="s">
        <v>101</v>
      </c>
      <c r="M84" s="333" t="s">
        <v>101</v>
      </c>
      <c r="N84" s="333" t="s">
        <v>101</v>
      </c>
      <c r="O84" s="333" t="s">
        <v>101</v>
      </c>
      <c r="P84" s="333" t="s">
        <v>101</v>
      </c>
      <c r="Q84" s="333" t="s">
        <v>101</v>
      </c>
      <c r="R84" s="333" t="s">
        <v>101</v>
      </c>
      <c r="S84" s="317"/>
    </row>
    <row r="85" spans="1:19" s="314" customFormat="1" ht="36" customHeight="1" x14ac:dyDescent="0.25">
      <c r="A85" s="151" t="s">
        <v>233</v>
      </c>
      <c r="B85" s="152" t="s">
        <v>234</v>
      </c>
      <c r="C85" s="249" t="s">
        <v>101</v>
      </c>
      <c r="D85" s="333" t="s">
        <v>101</v>
      </c>
      <c r="E85" s="333" t="s">
        <v>101</v>
      </c>
      <c r="F85" s="333" t="s">
        <v>101</v>
      </c>
      <c r="G85" s="333" t="s">
        <v>101</v>
      </c>
      <c r="H85" s="333" t="s">
        <v>101</v>
      </c>
      <c r="I85" s="333" t="s">
        <v>101</v>
      </c>
      <c r="J85" s="333" t="s">
        <v>101</v>
      </c>
      <c r="K85" s="333" t="s">
        <v>101</v>
      </c>
      <c r="L85" s="333" t="s">
        <v>101</v>
      </c>
      <c r="M85" s="333" t="s">
        <v>101</v>
      </c>
      <c r="N85" s="333" t="s">
        <v>101</v>
      </c>
      <c r="O85" s="333" t="s">
        <v>101</v>
      </c>
      <c r="P85" s="333" t="s">
        <v>101</v>
      </c>
      <c r="Q85" s="333" t="s">
        <v>101</v>
      </c>
      <c r="R85" s="333" t="s">
        <v>101</v>
      </c>
      <c r="S85" s="317"/>
    </row>
    <row r="86" spans="1:19" s="314" customFormat="1" ht="33" customHeight="1" x14ac:dyDescent="0.25">
      <c r="A86" s="151" t="s">
        <v>235</v>
      </c>
      <c r="B86" s="152" t="s">
        <v>236</v>
      </c>
      <c r="C86" s="249" t="s">
        <v>101</v>
      </c>
      <c r="D86" s="333" t="s">
        <v>101</v>
      </c>
      <c r="E86" s="333" t="s">
        <v>101</v>
      </c>
      <c r="F86" s="333" t="s">
        <v>101</v>
      </c>
      <c r="G86" s="333" t="s">
        <v>101</v>
      </c>
      <c r="H86" s="333" t="s">
        <v>101</v>
      </c>
      <c r="I86" s="333" t="s">
        <v>101</v>
      </c>
      <c r="J86" s="333" t="s">
        <v>101</v>
      </c>
      <c r="K86" s="333" t="s">
        <v>101</v>
      </c>
      <c r="L86" s="333" t="s">
        <v>101</v>
      </c>
      <c r="M86" s="333" t="s">
        <v>101</v>
      </c>
      <c r="N86" s="333" t="s">
        <v>101</v>
      </c>
      <c r="O86" s="333" t="s">
        <v>101</v>
      </c>
      <c r="P86" s="333" t="s">
        <v>101</v>
      </c>
      <c r="Q86" s="333" t="s">
        <v>101</v>
      </c>
      <c r="R86" s="333" t="s">
        <v>101</v>
      </c>
      <c r="S86" s="317"/>
    </row>
    <row r="87" spans="1:19" s="314" customFormat="1" ht="30" customHeight="1" x14ac:dyDescent="0.25">
      <c r="A87" s="151" t="s">
        <v>237</v>
      </c>
      <c r="B87" s="152" t="s">
        <v>238</v>
      </c>
      <c r="C87" s="249" t="s">
        <v>101</v>
      </c>
      <c r="D87" s="333" t="s">
        <v>101</v>
      </c>
      <c r="E87" s="333" t="s">
        <v>101</v>
      </c>
      <c r="F87" s="333" t="s">
        <v>101</v>
      </c>
      <c r="G87" s="333" t="s">
        <v>101</v>
      </c>
      <c r="H87" s="333" t="s">
        <v>101</v>
      </c>
      <c r="I87" s="333" t="s">
        <v>101</v>
      </c>
      <c r="J87" s="333" t="s">
        <v>101</v>
      </c>
      <c r="K87" s="333" t="s">
        <v>101</v>
      </c>
      <c r="L87" s="333" t="s">
        <v>101</v>
      </c>
      <c r="M87" s="333" t="s">
        <v>101</v>
      </c>
      <c r="N87" s="333" t="s">
        <v>101</v>
      </c>
      <c r="O87" s="333" t="s">
        <v>101</v>
      </c>
      <c r="P87" s="333" t="s">
        <v>101</v>
      </c>
      <c r="Q87" s="333" t="s">
        <v>101</v>
      </c>
      <c r="R87" s="333" t="s">
        <v>101</v>
      </c>
      <c r="S87" s="317"/>
    </row>
    <row r="88" spans="1:19" s="314" customFormat="1" ht="35.25" customHeight="1" x14ac:dyDescent="0.25">
      <c r="A88" s="151" t="s">
        <v>237</v>
      </c>
      <c r="B88" s="164" t="s">
        <v>239</v>
      </c>
      <c r="C88" s="249" t="s">
        <v>240</v>
      </c>
      <c r="D88" s="333" t="s">
        <v>101</v>
      </c>
      <c r="E88" s="176" t="s">
        <v>665</v>
      </c>
      <c r="F88" s="334" t="s">
        <v>666</v>
      </c>
      <c r="G88" s="333" t="s">
        <v>101</v>
      </c>
      <c r="H88" s="334" t="s">
        <v>667</v>
      </c>
      <c r="I88" s="334" t="s">
        <v>667</v>
      </c>
      <c r="J88" s="334" t="s">
        <v>667</v>
      </c>
      <c r="K88" s="334" t="s">
        <v>667</v>
      </c>
      <c r="L88" s="334" t="s">
        <v>667</v>
      </c>
      <c r="M88" s="334" t="s">
        <v>668</v>
      </c>
      <c r="N88" s="334" t="s">
        <v>667</v>
      </c>
      <c r="O88" s="334" t="s">
        <v>667</v>
      </c>
      <c r="P88" s="334" t="s">
        <v>667</v>
      </c>
      <c r="Q88" s="334" t="s">
        <v>670</v>
      </c>
      <c r="R88" s="334" t="s">
        <v>667</v>
      </c>
      <c r="S88" s="317"/>
    </row>
    <row r="89" spans="1:19" s="314" customFormat="1" ht="34.5" customHeight="1" x14ac:dyDescent="0.25">
      <c r="A89" s="151" t="s">
        <v>237</v>
      </c>
      <c r="B89" s="164" t="s">
        <v>241</v>
      </c>
      <c r="C89" s="249" t="s">
        <v>242</v>
      </c>
      <c r="D89" s="333" t="s">
        <v>101</v>
      </c>
      <c r="E89" s="176" t="s">
        <v>665</v>
      </c>
      <c r="F89" s="334" t="s">
        <v>666</v>
      </c>
      <c r="G89" s="333" t="s">
        <v>101</v>
      </c>
      <c r="H89" s="334" t="s">
        <v>667</v>
      </c>
      <c r="I89" s="334" t="s">
        <v>667</v>
      </c>
      <c r="J89" s="334" t="s">
        <v>667</v>
      </c>
      <c r="K89" s="334" t="s">
        <v>667</v>
      </c>
      <c r="L89" s="334" t="s">
        <v>667</v>
      </c>
      <c r="M89" s="334" t="s">
        <v>668</v>
      </c>
      <c r="N89" s="334" t="s">
        <v>667</v>
      </c>
      <c r="O89" s="334" t="s">
        <v>667</v>
      </c>
      <c r="P89" s="334" t="s">
        <v>667</v>
      </c>
      <c r="Q89" s="334" t="s">
        <v>670</v>
      </c>
      <c r="R89" s="334" t="s">
        <v>667</v>
      </c>
      <c r="S89" s="317"/>
    </row>
    <row r="90" spans="1:19" s="314" customFormat="1" ht="33.75" customHeight="1" x14ac:dyDescent="0.25">
      <c r="A90" s="151" t="s">
        <v>237</v>
      </c>
      <c r="B90" s="164" t="s">
        <v>243</v>
      </c>
      <c r="C90" s="249" t="s">
        <v>244</v>
      </c>
      <c r="D90" s="333" t="s">
        <v>101</v>
      </c>
      <c r="E90" s="176" t="s">
        <v>665</v>
      </c>
      <c r="F90" s="334" t="s">
        <v>666</v>
      </c>
      <c r="G90" s="333" t="s">
        <v>101</v>
      </c>
      <c r="H90" s="334" t="s">
        <v>667</v>
      </c>
      <c r="I90" s="334" t="s">
        <v>667</v>
      </c>
      <c r="J90" s="334" t="s">
        <v>667</v>
      </c>
      <c r="K90" s="334" t="s">
        <v>667</v>
      </c>
      <c r="L90" s="334" t="s">
        <v>667</v>
      </c>
      <c r="M90" s="334" t="s">
        <v>668</v>
      </c>
      <c r="N90" s="334" t="s">
        <v>667</v>
      </c>
      <c r="O90" s="334" t="s">
        <v>667</v>
      </c>
      <c r="P90" s="334" t="s">
        <v>667</v>
      </c>
      <c r="Q90" s="334" t="s">
        <v>670</v>
      </c>
      <c r="R90" s="334" t="s">
        <v>667</v>
      </c>
      <c r="S90" s="317"/>
    </row>
    <row r="91" spans="1:19" s="314" customFormat="1" ht="32.25" customHeight="1" x14ac:dyDescent="0.25">
      <c r="A91" s="151" t="s">
        <v>237</v>
      </c>
      <c r="B91" s="164" t="s">
        <v>245</v>
      </c>
      <c r="C91" s="249" t="s">
        <v>246</v>
      </c>
      <c r="D91" s="333" t="s">
        <v>101</v>
      </c>
      <c r="E91" s="176" t="s">
        <v>665</v>
      </c>
      <c r="F91" s="334" t="s">
        <v>666</v>
      </c>
      <c r="G91" s="333" t="s">
        <v>101</v>
      </c>
      <c r="H91" s="334" t="s">
        <v>667</v>
      </c>
      <c r="I91" s="334" t="s">
        <v>667</v>
      </c>
      <c r="J91" s="334" t="s">
        <v>667</v>
      </c>
      <c r="K91" s="334" t="s">
        <v>667</v>
      </c>
      <c r="L91" s="334" t="s">
        <v>667</v>
      </c>
      <c r="M91" s="334" t="s">
        <v>668</v>
      </c>
      <c r="N91" s="334" t="s">
        <v>667</v>
      </c>
      <c r="O91" s="334" t="s">
        <v>667</v>
      </c>
      <c r="P91" s="334" t="s">
        <v>667</v>
      </c>
      <c r="Q91" s="334" t="s">
        <v>670</v>
      </c>
      <c r="R91" s="334" t="s">
        <v>667</v>
      </c>
      <c r="S91" s="317"/>
    </row>
    <row r="92" spans="1:19" s="314" customFormat="1" ht="32.25" customHeight="1" x14ac:dyDescent="0.25">
      <c r="A92" s="151" t="s">
        <v>237</v>
      </c>
      <c r="B92" s="170" t="s">
        <v>247</v>
      </c>
      <c r="C92" s="249" t="s">
        <v>248</v>
      </c>
      <c r="D92" s="333" t="s">
        <v>101</v>
      </c>
      <c r="E92" s="176" t="s">
        <v>665</v>
      </c>
      <c r="F92" s="334" t="s">
        <v>666</v>
      </c>
      <c r="G92" s="333" t="s">
        <v>101</v>
      </c>
      <c r="H92" s="334" t="s">
        <v>667</v>
      </c>
      <c r="I92" s="334" t="s">
        <v>667</v>
      </c>
      <c r="J92" s="334" t="s">
        <v>667</v>
      </c>
      <c r="K92" s="334" t="s">
        <v>667</v>
      </c>
      <c r="L92" s="334" t="s">
        <v>667</v>
      </c>
      <c r="M92" s="334" t="s">
        <v>668</v>
      </c>
      <c r="N92" s="334" t="s">
        <v>667</v>
      </c>
      <c r="O92" s="334" t="s">
        <v>667</v>
      </c>
      <c r="P92" s="334" t="s">
        <v>667</v>
      </c>
      <c r="Q92" s="334" t="s">
        <v>670</v>
      </c>
      <c r="R92" s="334" t="s">
        <v>667</v>
      </c>
      <c r="S92" s="317"/>
    </row>
    <row r="93" spans="1:19" s="314" customFormat="1" ht="32.25" customHeight="1" x14ac:dyDescent="0.25">
      <c r="A93" s="151" t="s">
        <v>237</v>
      </c>
      <c r="B93" s="170" t="s">
        <v>249</v>
      </c>
      <c r="C93" s="249" t="s">
        <v>250</v>
      </c>
      <c r="D93" s="333" t="s">
        <v>101</v>
      </c>
      <c r="E93" s="176" t="s">
        <v>665</v>
      </c>
      <c r="F93" s="334" t="s">
        <v>666</v>
      </c>
      <c r="G93" s="333" t="s">
        <v>101</v>
      </c>
      <c r="H93" s="334" t="s">
        <v>667</v>
      </c>
      <c r="I93" s="334" t="s">
        <v>667</v>
      </c>
      <c r="J93" s="334" t="s">
        <v>667</v>
      </c>
      <c r="K93" s="334" t="s">
        <v>667</v>
      </c>
      <c r="L93" s="334" t="s">
        <v>667</v>
      </c>
      <c r="M93" s="334" t="s">
        <v>668</v>
      </c>
      <c r="N93" s="334" t="s">
        <v>667</v>
      </c>
      <c r="O93" s="334" t="s">
        <v>667</v>
      </c>
      <c r="P93" s="334" t="s">
        <v>667</v>
      </c>
      <c r="Q93" s="334" t="s">
        <v>670</v>
      </c>
      <c r="R93" s="334" t="s">
        <v>667</v>
      </c>
      <c r="S93" s="317"/>
    </row>
    <row r="94" spans="1:19" s="314" customFormat="1" ht="17.25" customHeight="1" x14ac:dyDescent="0.25">
      <c r="A94" s="151" t="s">
        <v>237</v>
      </c>
      <c r="B94" s="168" t="s">
        <v>251</v>
      </c>
      <c r="C94" s="249" t="s">
        <v>252</v>
      </c>
      <c r="D94" s="333" t="s">
        <v>101</v>
      </c>
      <c r="E94" s="176" t="s">
        <v>665</v>
      </c>
      <c r="F94" s="334" t="s">
        <v>666</v>
      </c>
      <c r="G94" s="333" t="s">
        <v>101</v>
      </c>
      <c r="H94" s="334" t="s">
        <v>667</v>
      </c>
      <c r="I94" s="334" t="s">
        <v>667</v>
      </c>
      <c r="J94" s="334" t="s">
        <v>667</v>
      </c>
      <c r="K94" s="334" t="s">
        <v>667</v>
      </c>
      <c r="L94" s="334" t="s">
        <v>667</v>
      </c>
      <c r="M94" s="334" t="s">
        <v>668</v>
      </c>
      <c r="N94" s="334" t="s">
        <v>667</v>
      </c>
      <c r="O94" s="334" t="s">
        <v>667</v>
      </c>
      <c r="P94" s="334" t="s">
        <v>667</v>
      </c>
      <c r="Q94" s="334" t="s">
        <v>670</v>
      </c>
      <c r="R94" s="334" t="s">
        <v>667</v>
      </c>
      <c r="S94" s="317"/>
    </row>
    <row r="95" spans="1:19" s="314" customFormat="1" ht="19.5" customHeight="1" x14ac:dyDescent="0.25">
      <c r="A95" s="151" t="s">
        <v>237</v>
      </c>
      <c r="B95" s="169" t="s">
        <v>253</v>
      </c>
      <c r="C95" s="249" t="s">
        <v>254</v>
      </c>
      <c r="D95" s="333" t="s">
        <v>101</v>
      </c>
      <c r="E95" s="176" t="s">
        <v>665</v>
      </c>
      <c r="F95" s="334" t="s">
        <v>666</v>
      </c>
      <c r="G95" s="333" t="s">
        <v>101</v>
      </c>
      <c r="H95" s="334" t="s">
        <v>667</v>
      </c>
      <c r="I95" s="334" t="s">
        <v>667</v>
      </c>
      <c r="J95" s="334" t="s">
        <v>667</v>
      </c>
      <c r="K95" s="334" t="s">
        <v>667</v>
      </c>
      <c r="L95" s="334" t="s">
        <v>667</v>
      </c>
      <c r="M95" s="334" t="s">
        <v>668</v>
      </c>
      <c r="N95" s="334" t="s">
        <v>667</v>
      </c>
      <c r="O95" s="334" t="s">
        <v>667</v>
      </c>
      <c r="P95" s="334" t="s">
        <v>667</v>
      </c>
      <c r="Q95" s="334" t="s">
        <v>669</v>
      </c>
      <c r="R95" s="334" t="s">
        <v>667</v>
      </c>
      <c r="S95" s="317"/>
    </row>
    <row r="96" spans="1:19" s="314" customFormat="1" ht="18" customHeight="1" x14ac:dyDescent="0.25">
      <c r="A96" s="151" t="s">
        <v>237</v>
      </c>
      <c r="B96" s="168" t="s">
        <v>255</v>
      </c>
      <c r="C96" s="249" t="s">
        <v>256</v>
      </c>
      <c r="D96" s="333" t="s">
        <v>101</v>
      </c>
      <c r="E96" s="176" t="s">
        <v>665</v>
      </c>
      <c r="F96" s="334" t="s">
        <v>666</v>
      </c>
      <c r="G96" s="333" t="s">
        <v>101</v>
      </c>
      <c r="H96" s="334" t="s">
        <v>667</v>
      </c>
      <c r="I96" s="334" t="s">
        <v>667</v>
      </c>
      <c r="J96" s="334" t="s">
        <v>667</v>
      </c>
      <c r="K96" s="334" t="s">
        <v>667</v>
      </c>
      <c r="L96" s="334" t="s">
        <v>667</v>
      </c>
      <c r="M96" s="334" t="s">
        <v>668</v>
      </c>
      <c r="N96" s="334" t="s">
        <v>667</v>
      </c>
      <c r="O96" s="334" t="s">
        <v>667</v>
      </c>
      <c r="P96" s="334" t="s">
        <v>667</v>
      </c>
      <c r="Q96" s="334" t="s">
        <v>670</v>
      </c>
      <c r="R96" s="334" t="s">
        <v>667</v>
      </c>
      <c r="S96" s="317"/>
    </row>
    <row r="97" spans="1:29" ht="33.75" customHeight="1" x14ac:dyDescent="0.25">
      <c r="A97" s="151" t="s">
        <v>257</v>
      </c>
      <c r="B97" s="152" t="s">
        <v>258</v>
      </c>
      <c r="C97" s="249" t="s">
        <v>101</v>
      </c>
      <c r="D97" s="333" t="s">
        <v>101</v>
      </c>
      <c r="E97" s="333" t="s">
        <v>101</v>
      </c>
      <c r="F97" s="333" t="s">
        <v>101</v>
      </c>
      <c r="G97" s="333" t="s">
        <v>101</v>
      </c>
      <c r="H97" s="333" t="s">
        <v>101</v>
      </c>
      <c r="I97" s="333" t="s">
        <v>101</v>
      </c>
      <c r="J97" s="333" t="s">
        <v>101</v>
      </c>
      <c r="K97" s="333" t="s">
        <v>101</v>
      </c>
      <c r="L97" s="333" t="s">
        <v>101</v>
      </c>
      <c r="M97" s="333" t="s">
        <v>101</v>
      </c>
      <c r="N97" s="333" t="s">
        <v>101</v>
      </c>
      <c r="O97" s="333" t="s">
        <v>101</v>
      </c>
      <c r="P97" s="333" t="s">
        <v>101</v>
      </c>
      <c r="Q97" s="333" t="s">
        <v>101</v>
      </c>
      <c r="R97" s="333" t="s">
        <v>101</v>
      </c>
      <c r="T97" s="314"/>
      <c r="U97" s="314"/>
      <c r="V97" s="314"/>
      <c r="W97" s="314"/>
      <c r="X97" s="314"/>
      <c r="Y97" s="314"/>
      <c r="Z97" s="314"/>
      <c r="AA97" s="314"/>
      <c r="AB97" s="314"/>
      <c r="AC97" s="314"/>
    </row>
    <row r="98" spans="1:29" ht="18.75" customHeight="1" x14ac:dyDescent="0.25">
      <c r="A98" s="151" t="s">
        <v>259</v>
      </c>
      <c r="B98" s="152" t="s">
        <v>260</v>
      </c>
      <c r="C98" s="249" t="s">
        <v>101</v>
      </c>
      <c r="D98" s="333" t="s">
        <v>101</v>
      </c>
      <c r="E98" s="333" t="s">
        <v>101</v>
      </c>
      <c r="F98" s="333" t="s">
        <v>101</v>
      </c>
      <c r="G98" s="333" t="s">
        <v>101</v>
      </c>
      <c r="H98" s="333" t="s">
        <v>101</v>
      </c>
      <c r="I98" s="333" t="s">
        <v>101</v>
      </c>
      <c r="J98" s="333" t="s">
        <v>101</v>
      </c>
      <c r="K98" s="333" t="s">
        <v>101</v>
      </c>
      <c r="L98" s="333" t="s">
        <v>101</v>
      </c>
      <c r="M98" s="333" t="s">
        <v>101</v>
      </c>
      <c r="N98" s="333" t="s">
        <v>101</v>
      </c>
      <c r="O98" s="333" t="s">
        <v>101</v>
      </c>
      <c r="P98" s="333" t="s">
        <v>101</v>
      </c>
      <c r="Q98" s="333" t="s">
        <v>101</v>
      </c>
      <c r="R98" s="333" t="s">
        <v>101</v>
      </c>
      <c r="T98" s="314"/>
      <c r="U98" s="314"/>
      <c r="V98" s="314"/>
      <c r="W98" s="314"/>
      <c r="X98" s="314"/>
      <c r="Y98" s="314"/>
      <c r="Z98" s="314"/>
      <c r="AA98" s="314"/>
      <c r="AB98" s="314"/>
      <c r="AC98" s="314"/>
    </row>
    <row r="99" spans="1:29" ht="18" customHeight="1" x14ac:dyDescent="0.25">
      <c r="A99" s="151" t="s">
        <v>259</v>
      </c>
      <c r="B99" s="225" t="s">
        <v>261</v>
      </c>
      <c r="C99" s="174" t="s">
        <v>262</v>
      </c>
      <c r="D99" s="333" t="s">
        <v>101</v>
      </c>
      <c r="E99" s="176" t="s">
        <v>665</v>
      </c>
      <c r="F99" s="334" t="s">
        <v>666</v>
      </c>
      <c r="G99" s="333" t="s">
        <v>101</v>
      </c>
      <c r="H99" s="334" t="s">
        <v>667</v>
      </c>
      <c r="I99" s="334" t="s">
        <v>667</v>
      </c>
      <c r="J99" s="334" t="s">
        <v>667</v>
      </c>
      <c r="K99" s="334" t="s">
        <v>667</v>
      </c>
      <c r="L99" s="334" t="s">
        <v>667</v>
      </c>
      <c r="M99" s="334" t="s">
        <v>668</v>
      </c>
      <c r="N99" s="334" t="s">
        <v>667</v>
      </c>
      <c r="O99" s="334" t="s">
        <v>667</v>
      </c>
      <c r="P99" s="334" t="s">
        <v>667</v>
      </c>
      <c r="Q99" s="334" t="s">
        <v>667</v>
      </c>
      <c r="R99" s="334" t="s">
        <v>667</v>
      </c>
      <c r="T99" s="314"/>
      <c r="U99" s="314"/>
      <c r="V99" s="314"/>
      <c r="W99" s="314"/>
      <c r="X99" s="314"/>
      <c r="Y99" s="314"/>
      <c r="Z99" s="314"/>
      <c r="AA99" s="314"/>
      <c r="AB99" s="314"/>
      <c r="AC99" s="314"/>
    </row>
    <row r="100" spans="1:29" ht="53.25" customHeight="1" x14ac:dyDescent="0.25">
      <c r="A100" s="151" t="s">
        <v>259</v>
      </c>
      <c r="B100" s="313" t="s">
        <v>263</v>
      </c>
      <c r="C100" s="174" t="s">
        <v>101</v>
      </c>
      <c r="D100" s="333" t="s">
        <v>101</v>
      </c>
      <c r="E100" s="176" t="s">
        <v>665</v>
      </c>
      <c r="F100" s="334" t="s">
        <v>666</v>
      </c>
      <c r="G100" s="333" t="s">
        <v>101</v>
      </c>
      <c r="H100" s="334" t="s">
        <v>667</v>
      </c>
      <c r="I100" s="334" t="s">
        <v>667</v>
      </c>
      <c r="J100" s="334" t="s">
        <v>667</v>
      </c>
      <c r="K100" s="334" t="s">
        <v>667</v>
      </c>
      <c r="L100" s="334" t="s">
        <v>667</v>
      </c>
      <c r="M100" s="334" t="s">
        <v>668</v>
      </c>
      <c r="N100" s="334" t="s">
        <v>667</v>
      </c>
      <c r="O100" s="334" t="s">
        <v>667</v>
      </c>
      <c r="P100" s="334" t="s">
        <v>667</v>
      </c>
      <c r="Q100" s="334" t="s">
        <v>667</v>
      </c>
      <c r="R100" s="334" t="s">
        <v>667</v>
      </c>
      <c r="T100" s="314"/>
      <c r="U100" s="314"/>
      <c r="V100" s="314"/>
      <c r="W100" s="314"/>
      <c r="X100" s="314"/>
      <c r="Y100" s="314"/>
      <c r="Z100" s="314"/>
      <c r="AA100" s="314"/>
      <c r="AB100" s="314"/>
      <c r="AC100" s="314"/>
    </row>
    <row r="101" spans="1:29" ht="31.5" x14ac:dyDescent="0.25">
      <c r="A101" s="151" t="s">
        <v>264</v>
      </c>
      <c r="B101" s="313" t="s">
        <v>265</v>
      </c>
      <c r="C101" s="174" t="s">
        <v>266</v>
      </c>
      <c r="D101" s="333" t="s">
        <v>101</v>
      </c>
      <c r="E101" s="176" t="s">
        <v>665</v>
      </c>
      <c r="F101" s="334" t="s">
        <v>666</v>
      </c>
      <c r="G101" s="333" t="s">
        <v>101</v>
      </c>
      <c r="H101" s="334" t="s">
        <v>667</v>
      </c>
      <c r="I101" s="334" t="s">
        <v>667</v>
      </c>
      <c r="J101" s="334" t="s">
        <v>667</v>
      </c>
      <c r="K101" s="334" t="s">
        <v>667</v>
      </c>
      <c r="L101" s="334" t="s">
        <v>667</v>
      </c>
      <c r="M101" s="334" t="s">
        <v>668</v>
      </c>
      <c r="N101" s="334">
        <v>0</v>
      </c>
      <c r="O101" s="334">
        <v>0</v>
      </c>
      <c r="P101" s="334">
        <v>0</v>
      </c>
      <c r="Q101" s="334">
        <v>0</v>
      </c>
      <c r="R101" s="334">
        <v>0</v>
      </c>
      <c r="T101" s="314"/>
      <c r="U101" s="314"/>
      <c r="V101" s="314"/>
      <c r="W101" s="314"/>
      <c r="X101" s="314"/>
      <c r="Y101" s="314"/>
      <c r="Z101" s="314"/>
      <c r="AA101" s="314"/>
      <c r="AB101" s="314"/>
      <c r="AC101" s="314"/>
    </row>
    <row r="102" spans="1:29" ht="31.5" x14ac:dyDescent="0.25">
      <c r="A102" s="151" t="s">
        <v>267</v>
      </c>
      <c r="B102" s="313" t="s">
        <v>268</v>
      </c>
      <c r="C102" s="174" t="s">
        <v>269</v>
      </c>
      <c r="D102" s="333" t="s">
        <v>101</v>
      </c>
      <c r="E102" s="176" t="s">
        <v>665</v>
      </c>
      <c r="F102" s="334" t="s">
        <v>666</v>
      </c>
      <c r="G102" s="333" t="s">
        <v>101</v>
      </c>
      <c r="H102" s="334" t="s">
        <v>667</v>
      </c>
      <c r="I102" s="334" t="s">
        <v>667</v>
      </c>
      <c r="J102" s="334" t="s">
        <v>667</v>
      </c>
      <c r="K102" s="334" t="s">
        <v>667</v>
      </c>
      <c r="L102" s="334" t="s">
        <v>667</v>
      </c>
      <c r="M102" s="334" t="s">
        <v>668</v>
      </c>
      <c r="N102" s="334">
        <v>0</v>
      </c>
      <c r="O102" s="334">
        <v>0</v>
      </c>
      <c r="P102" s="334">
        <v>0</v>
      </c>
      <c r="Q102" s="334">
        <v>0</v>
      </c>
      <c r="R102" s="334">
        <v>0</v>
      </c>
      <c r="T102" s="314"/>
      <c r="U102" s="314"/>
      <c r="V102" s="314"/>
      <c r="W102" s="314"/>
      <c r="X102" s="314"/>
      <c r="Y102" s="314"/>
      <c r="Z102" s="314"/>
      <c r="AA102" s="314"/>
      <c r="AB102" s="314"/>
      <c r="AC102" s="314"/>
    </row>
    <row r="103" spans="1:29" ht="31.5" hidden="1" x14ac:dyDescent="0.25">
      <c r="A103" s="151" t="s">
        <v>270</v>
      </c>
      <c r="B103" s="313" t="s">
        <v>271</v>
      </c>
      <c r="C103" s="174" t="s">
        <v>272</v>
      </c>
      <c r="D103" s="333"/>
      <c r="E103" s="176"/>
      <c r="F103" s="334"/>
      <c r="G103" s="333"/>
      <c r="H103" s="334"/>
      <c r="I103" s="334"/>
      <c r="J103" s="334"/>
      <c r="K103" s="334"/>
      <c r="L103" s="334"/>
      <c r="M103" s="334"/>
      <c r="N103" s="334"/>
      <c r="O103" s="334"/>
      <c r="P103" s="334"/>
      <c r="Q103" s="334"/>
      <c r="R103" s="334"/>
      <c r="T103" s="314"/>
      <c r="U103" s="314"/>
      <c r="V103" s="314"/>
      <c r="W103" s="314"/>
      <c r="X103" s="314"/>
      <c r="Y103" s="314"/>
      <c r="Z103" s="314"/>
      <c r="AA103" s="314"/>
      <c r="AB103" s="314"/>
      <c r="AC103" s="314"/>
    </row>
    <row r="104" spans="1:29" ht="47.25" x14ac:dyDescent="0.25">
      <c r="A104" s="151" t="s">
        <v>273</v>
      </c>
      <c r="B104" s="313" t="s">
        <v>274</v>
      </c>
      <c r="C104" s="174" t="s">
        <v>275</v>
      </c>
      <c r="D104" s="333" t="s">
        <v>101</v>
      </c>
      <c r="E104" s="176" t="s">
        <v>665</v>
      </c>
      <c r="F104" s="334" t="s">
        <v>666</v>
      </c>
      <c r="G104" s="333" t="s">
        <v>101</v>
      </c>
      <c r="H104" s="334" t="s">
        <v>667</v>
      </c>
      <c r="I104" s="334" t="s">
        <v>667</v>
      </c>
      <c r="J104" s="334" t="s">
        <v>667</v>
      </c>
      <c r="K104" s="334" t="s">
        <v>667</v>
      </c>
      <c r="L104" s="334" t="s">
        <v>667</v>
      </c>
      <c r="M104" s="334" t="s">
        <v>668</v>
      </c>
      <c r="N104" s="334">
        <v>0</v>
      </c>
      <c r="O104" s="334">
        <v>0</v>
      </c>
      <c r="P104" s="334">
        <v>0</v>
      </c>
      <c r="Q104" s="334">
        <v>0</v>
      </c>
      <c r="R104" s="334">
        <v>0</v>
      </c>
      <c r="T104" s="314"/>
      <c r="U104" s="314"/>
      <c r="V104" s="314"/>
      <c r="W104" s="314"/>
      <c r="X104" s="314"/>
      <c r="Y104" s="314"/>
      <c r="Z104" s="314"/>
      <c r="AA104" s="314"/>
      <c r="AB104" s="314"/>
      <c r="AC104" s="314"/>
    </row>
    <row r="105" spans="1:29" ht="31.5" x14ac:dyDescent="0.25">
      <c r="A105" s="151" t="s">
        <v>276</v>
      </c>
      <c r="B105" s="313" t="s">
        <v>277</v>
      </c>
      <c r="C105" s="174" t="s">
        <v>278</v>
      </c>
      <c r="D105" s="333" t="s">
        <v>101</v>
      </c>
      <c r="E105" s="176" t="s">
        <v>665</v>
      </c>
      <c r="F105" s="334" t="s">
        <v>666</v>
      </c>
      <c r="G105" s="333" t="s">
        <v>101</v>
      </c>
      <c r="H105" s="334" t="s">
        <v>667</v>
      </c>
      <c r="I105" s="334" t="s">
        <v>667</v>
      </c>
      <c r="J105" s="334" t="s">
        <v>667</v>
      </c>
      <c r="K105" s="334" t="s">
        <v>667</v>
      </c>
      <c r="L105" s="334" t="s">
        <v>667</v>
      </c>
      <c r="M105" s="334" t="s">
        <v>668</v>
      </c>
      <c r="N105" s="334">
        <v>0</v>
      </c>
      <c r="O105" s="334">
        <v>0</v>
      </c>
      <c r="P105" s="334">
        <v>0</v>
      </c>
      <c r="Q105" s="334">
        <v>0</v>
      </c>
      <c r="R105" s="334">
        <v>0</v>
      </c>
      <c r="T105" s="314"/>
      <c r="U105" s="314"/>
      <c r="V105" s="314"/>
      <c r="W105" s="314"/>
      <c r="X105" s="314"/>
      <c r="Y105" s="314"/>
      <c r="Z105" s="314"/>
      <c r="AA105" s="314"/>
      <c r="AB105" s="314"/>
      <c r="AC105" s="314"/>
    </row>
    <row r="106" spans="1:29" ht="18" customHeight="1" x14ac:dyDescent="0.25">
      <c r="A106" s="151" t="s">
        <v>259</v>
      </c>
      <c r="B106" s="242" t="s">
        <v>545</v>
      </c>
      <c r="C106" s="249" t="s">
        <v>280</v>
      </c>
      <c r="D106" s="333" t="s">
        <v>101</v>
      </c>
      <c r="E106" s="176" t="s">
        <v>665</v>
      </c>
      <c r="F106" s="334" t="s">
        <v>666</v>
      </c>
      <c r="G106" s="333" t="s">
        <v>101</v>
      </c>
      <c r="H106" s="334" t="s">
        <v>667</v>
      </c>
      <c r="I106" s="334" t="s">
        <v>667</v>
      </c>
      <c r="J106" s="334" t="s">
        <v>667</v>
      </c>
      <c r="K106" s="334" t="s">
        <v>667</v>
      </c>
      <c r="L106" s="334" t="s">
        <v>667</v>
      </c>
      <c r="M106" s="334" t="s">
        <v>668</v>
      </c>
      <c r="N106" s="334" t="s">
        <v>667</v>
      </c>
      <c r="O106" s="334" t="s">
        <v>667</v>
      </c>
      <c r="P106" s="334" t="s">
        <v>667</v>
      </c>
      <c r="Q106" s="334" t="s">
        <v>667</v>
      </c>
      <c r="R106" s="334" t="s">
        <v>667</v>
      </c>
      <c r="T106" s="314"/>
      <c r="U106" s="314"/>
      <c r="V106" s="314"/>
      <c r="W106" s="314"/>
      <c r="X106" s="314"/>
      <c r="Y106" s="314"/>
      <c r="Z106" s="314"/>
      <c r="AA106" s="314"/>
      <c r="AB106" s="314"/>
      <c r="AC106" s="314"/>
    </row>
    <row r="107" spans="1:29" ht="18" customHeight="1" x14ac:dyDescent="0.25">
      <c r="A107" s="151" t="s">
        <v>259</v>
      </c>
      <c r="B107" s="158" t="s">
        <v>281</v>
      </c>
      <c r="C107" s="147" t="s">
        <v>282</v>
      </c>
      <c r="D107" s="333" t="s">
        <v>101</v>
      </c>
      <c r="E107" s="176" t="s">
        <v>665</v>
      </c>
      <c r="F107" s="334" t="s">
        <v>666</v>
      </c>
      <c r="G107" s="333" t="s">
        <v>101</v>
      </c>
      <c r="H107" s="334" t="s">
        <v>667</v>
      </c>
      <c r="I107" s="334" t="s">
        <v>667</v>
      </c>
      <c r="J107" s="334" t="s">
        <v>667</v>
      </c>
      <c r="K107" s="334" t="s">
        <v>667</v>
      </c>
      <c r="L107" s="334" t="s">
        <v>667</v>
      </c>
      <c r="M107" s="334" t="s">
        <v>668</v>
      </c>
      <c r="N107" s="334" t="s">
        <v>667</v>
      </c>
      <c r="O107" s="334" t="s">
        <v>667</v>
      </c>
      <c r="P107" s="334" t="s">
        <v>667</v>
      </c>
      <c r="Q107" s="334" t="s">
        <v>667</v>
      </c>
      <c r="R107" s="334" t="s">
        <v>667</v>
      </c>
      <c r="T107" s="314"/>
      <c r="U107" s="314"/>
      <c r="V107" s="314"/>
      <c r="W107" s="314"/>
      <c r="X107" s="314"/>
      <c r="Y107" s="314"/>
      <c r="Z107" s="314"/>
      <c r="AA107" s="314"/>
      <c r="AB107" s="314"/>
      <c r="AC107" s="314"/>
    </row>
    <row r="108" spans="1:29" ht="33.75" customHeight="1" x14ac:dyDescent="0.25">
      <c r="A108" s="151" t="s">
        <v>259</v>
      </c>
      <c r="B108" s="224" t="s">
        <v>283</v>
      </c>
      <c r="C108" s="249" t="s">
        <v>284</v>
      </c>
      <c r="D108" s="333" t="s">
        <v>101</v>
      </c>
      <c r="E108" s="176" t="s">
        <v>665</v>
      </c>
      <c r="F108" s="334" t="s">
        <v>666</v>
      </c>
      <c r="G108" s="333" t="s">
        <v>101</v>
      </c>
      <c r="H108" s="334" t="s">
        <v>667</v>
      </c>
      <c r="I108" s="334" t="s">
        <v>667</v>
      </c>
      <c r="J108" s="334" t="s">
        <v>667</v>
      </c>
      <c r="K108" s="334" t="s">
        <v>667</v>
      </c>
      <c r="L108" s="334" t="s">
        <v>667</v>
      </c>
      <c r="M108" s="334" t="s">
        <v>668</v>
      </c>
      <c r="N108" s="334" t="s">
        <v>667</v>
      </c>
      <c r="O108" s="334" t="s">
        <v>667</v>
      </c>
      <c r="P108" s="334" t="s">
        <v>667</v>
      </c>
      <c r="Q108" s="334" t="s">
        <v>667</v>
      </c>
      <c r="R108" s="334" t="s">
        <v>667</v>
      </c>
      <c r="T108" s="314"/>
      <c r="U108" s="314"/>
      <c r="V108" s="314"/>
      <c r="W108" s="314"/>
      <c r="X108" s="314"/>
      <c r="Y108" s="314"/>
      <c r="Z108" s="314"/>
      <c r="AA108" s="314"/>
      <c r="AB108" s="314"/>
      <c r="AC108" s="314"/>
    </row>
    <row r="109" spans="1:29" ht="31.5" x14ac:dyDescent="0.25">
      <c r="A109" s="151" t="s">
        <v>259</v>
      </c>
      <c r="B109" s="162" t="s">
        <v>285</v>
      </c>
      <c r="C109" s="249" t="s">
        <v>286</v>
      </c>
      <c r="D109" s="333" t="s">
        <v>101</v>
      </c>
      <c r="E109" s="176" t="s">
        <v>665</v>
      </c>
      <c r="F109" s="334" t="s">
        <v>666</v>
      </c>
      <c r="G109" s="333" t="s">
        <v>101</v>
      </c>
      <c r="H109" s="334" t="s">
        <v>667</v>
      </c>
      <c r="I109" s="334" t="s">
        <v>667</v>
      </c>
      <c r="J109" s="334" t="s">
        <v>667</v>
      </c>
      <c r="K109" s="334" t="s">
        <v>667</v>
      </c>
      <c r="L109" s="334" t="s">
        <v>667</v>
      </c>
      <c r="M109" s="334" t="s">
        <v>668</v>
      </c>
      <c r="N109" s="334" t="s">
        <v>667</v>
      </c>
      <c r="O109" s="334" t="s">
        <v>667</v>
      </c>
      <c r="P109" s="334" t="s">
        <v>667</v>
      </c>
      <c r="Q109" s="334" t="s">
        <v>667</v>
      </c>
      <c r="R109" s="334" t="s">
        <v>667</v>
      </c>
    </row>
  </sheetData>
  <mergeCells count="5">
    <mergeCell ref="A4:R4"/>
    <mergeCell ref="A6:R6"/>
    <mergeCell ref="A7:R7"/>
    <mergeCell ref="A9:R9"/>
    <mergeCell ref="A10:R10"/>
  </mergeCells>
  <pageMargins left="0.70833333333333304" right="0.70833333333333304" top="0.74791666666666701" bottom="0.74791666666666701" header="0.51180555555555496" footer="0.51180555555555496"/>
  <pageSetup paperSize="8" firstPageNumber="0"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44"/>
  <sheetViews>
    <sheetView topLeftCell="A33" zoomScale="70" zoomScaleNormal="70" zoomScalePageLayoutView="70" workbookViewId="0">
      <selection activeCell="A13" sqref="A13"/>
    </sheetView>
  </sheetViews>
  <sheetFormatPr defaultRowHeight="15" x14ac:dyDescent="0.25"/>
  <cols>
    <col min="1" max="1" width="11.140625" style="314" customWidth="1"/>
    <col min="2" max="2" width="84.42578125" style="315" customWidth="1"/>
    <col min="3" max="3" width="15.5703125" style="315" customWidth="1"/>
    <col min="4" max="4" width="17.7109375" style="315" customWidth="1"/>
    <col min="5" max="5" width="26.5703125" style="315" customWidth="1"/>
    <col min="6" max="6" width="26.42578125" style="315" customWidth="1"/>
    <col min="7" max="7" width="16.140625" style="315" customWidth="1"/>
    <col min="8" max="8" width="18" style="315" customWidth="1"/>
    <col min="9" max="9" width="12.28515625" style="315" customWidth="1"/>
    <col min="10" max="10" width="11.140625" style="315" customWidth="1"/>
    <col min="11" max="11" width="14.28515625" style="315" customWidth="1"/>
    <col min="12" max="12" width="16.5703125" style="315" customWidth="1"/>
    <col min="13" max="13" width="17.140625" style="315" customWidth="1"/>
    <col min="14" max="14" width="18.28515625" style="315" customWidth="1"/>
    <col min="15" max="15" width="8.42578125" style="315" customWidth="1"/>
    <col min="16" max="16" width="9.7109375" style="315" customWidth="1"/>
    <col min="17" max="17" width="16.5703125" style="315" customWidth="1"/>
    <col min="18" max="18" width="17.85546875" style="315" customWidth="1"/>
    <col min="19" max="19" width="9.85546875" style="315" customWidth="1"/>
    <col min="20" max="20" width="9.28515625" style="315" customWidth="1"/>
    <col min="21" max="21" width="22.42578125" style="315" customWidth="1"/>
    <col min="22" max="22" width="12.85546875" style="315" customWidth="1"/>
    <col min="23" max="23" width="15.28515625" style="315" customWidth="1"/>
    <col min="24" max="24" width="12.140625" style="315" customWidth="1"/>
    <col min="25" max="25" width="10.140625" style="314" customWidth="1"/>
    <col min="26" max="26" width="10.5703125" style="314" customWidth="1"/>
    <col min="27" max="27" width="12" style="314" customWidth="1"/>
    <col min="28" max="28" width="12.85546875" style="314" customWidth="1"/>
    <col min="29" max="29" width="16.85546875" style="314" customWidth="1"/>
    <col min="30" max="30" width="11.5703125" style="314"/>
    <col min="31" max="31" width="16.28515625" style="314" customWidth="1"/>
    <col min="32" max="32" width="18.85546875" style="314" customWidth="1"/>
    <col min="33" max="33" width="18.140625" style="314" customWidth="1"/>
    <col min="34" max="34" width="24.140625" style="314" customWidth="1"/>
    <col min="35" max="254" width="9.7109375" style="314" customWidth="1"/>
    <col min="255" max="255" width="4.140625" style="314" customWidth="1"/>
    <col min="256" max="257" width="17.28515625" style="314" customWidth="1"/>
    <col min="258" max="1025" width="17.28515625" customWidth="1"/>
  </cols>
  <sheetData>
    <row r="1" spans="1:35" ht="18.75" x14ac:dyDescent="0.25">
      <c r="AE1" s="181"/>
      <c r="AH1" s="120" t="s">
        <v>671</v>
      </c>
    </row>
    <row r="2" spans="1:35" ht="18.75" x14ac:dyDescent="0.3">
      <c r="AE2" s="182"/>
      <c r="AH2" s="122" t="s">
        <v>1</v>
      </c>
    </row>
    <row r="3" spans="1:35" ht="18.75" x14ac:dyDescent="0.3">
      <c r="AE3" s="182"/>
      <c r="AH3" s="122" t="s">
        <v>2</v>
      </c>
    </row>
    <row r="4" spans="1:35" ht="18.75" x14ac:dyDescent="0.3">
      <c r="A4" s="88" t="s">
        <v>672</v>
      </c>
      <c r="B4" s="88"/>
      <c r="C4" s="88"/>
      <c r="D4" s="88"/>
      <c r="E4" s="88"/>
      <c r="F4" s="88"/>
      <c r="G4" s="88"/>
      <c r="H4" s="88"/>
      <c r="I4" s="88"/>
      <c r="J4" s="88"/>
      <c r="K4" s="88"/>
      <c r="L4" s="88"/>
      <c r="M4" s="88"/>
      <c r="N4" s="88"/>
      <c r="O4" s="88"/>
      <c r="P4" s="88"/>
      <c r="AE4" s="182"/>
    </row>
    <row r="5" spans="1:35" ht="18.75" x14ac:dyDescent="0.3">
      <c r="A5" s="335"/>
      <c r="B5" s="335"/>
      <c r="C5" s="335"/>
      <c r="D5" s="335"/>
      <c r="E5" s="335"/>
      <c r="F5" s="335"/>
      <c r="G5" s="335"/>
      <c r="H5" s="335"/>
      <c r="I5" s="335"/>
      <c r="J5" s="335"/>
      <c r="K5" s="335"/>
      <c r="L5" s="335"/>
      <c r="M5" s="335"/>
      <c r="N5" s="335"/>
      <c r="O5" s="335"/>
      <c r="P5" s="335"/>
      <c r="AE5" s="182"/>
    </row>
    <row r="6" spans="1:35" ht="16.5" x14ac:dyDescent="0.25">
      <c r="A6" s="88" t="s">
        <v>673</v>
      </c>
      <c r="B6" s="88"/>
      <c r="C6" s="88"/>
      <c r="D6" s="88"/>
      <c r="E6" s="88"/>
      <c r="F6" s="88"/>
      <c r="G6" s="88"/>
      <c r="H6" s="88"/>
      <c r="I6" s="88"/>
      <c r="J6" s="88"/>
      <c r="K6" s="88"/>
      <c r="L6" s="88"/>
      <c r="M6" s="88"/>
      <c r="N6" s="88"/>
      <c r="O6" s="88"/>
      <c r="P6" s="88"/>
      <c r="Q6" s="336"/>
      <c r="R6" s="336"/>
      <c r="S6" s="336"/>
      <c r="T6" s="336"/>
      <c r="U6" s="336"/>
      <c r="V6" s="336"/>
      <c r="W6" s="336"/>
      <c r="X6" s="336"/>
      <c r="Y6" s="336"/>
      <c r="Z6" s="336"/>
      <c r="AA6" s="336"/>
      <c r="AB6" s="336"/>
      <c r="AC6" s="336"/>
      <c r="AD6" s="336"/>
      <c r="AE6" s="336"/>
      <c r="AF6" s="336"/>
      <c r="AG6" s="336"/>
      <c r="AH6" s="336"/>
    </row>
    <row r="7" spans="1:35" ht="16.5" x14ac:dyDescent="0.25">
      <c r="A7" s="335"/>
      <c r="B7" s="335"/>
      <c r="C7" s="335"/>
      <c r="D7" s="335"/>
      <c r="E7" s="335"/>
      <c r="F7" s="335"/>
      <c r="G7" s="335"/>
      <c r="H7" s="335"/>
      <c r="I7" s="335"/>
      <c r="J7" s="335"/>
      <c r="K7" s="335"/>
      <c r="L7" s="335"/>
      <c r="M7" s="335"/>
      <c r="N7" s="335"/>
      <c r="O7" s="335"/>
      <c r="P7" s="335"/>
      <c r="Q7" s="336"/>
      <c r="R7" s="336"/>
      <c r="S7" s="336"/>
      <c r="T7" s="336"/>
      <c r="U7" s="336"/>
      <c r="V7" s="336"/>
      <c r="W7" s="336"/>
      <c r="X7" s="336"/>
      <c r="Y7" s="336"/>
      <c r="Z7" s="336"/>
      <c r="AA7" s="336"/>
      <c r="AB7" s="336"/>
      <c r="AC7" s="336"/>
      <c r="AD7" s="336"/>
      <c r="AE7" s="336"/>
      <c r="AF7" s="336"/>
      <c r="AG7" s="336"/>
      <c r="AH7" s="336"/>
    </row>
    <row r="8" spans="1:35" ht="15.75" x14ac:dyDescent="0.25">
      <c r="A8" s="96" t="s">
        <v>614</v>
      </c>
      <c r="B8" s="96"/>
      <c r="C8" s="96"/>
      <c r="D8" s="96"/>
      <c r="E8" s="96"/>
      <c r="F8" s="96"/>
      <c r="G8" s="96"/>
      <c r="H8" s="96"/>
      <c r="I8" s="96"/>
      <c r="J8" s="96"/>
      <c r="K8" s="96"/>
      <c r="L8" s="96"/>
      <c r="M8" s="96"/>
      <c r="N8" s="96"/>
      <c r="O8" s="96"/>
      <c r="P8" s="96"/>
      <c r="Q8" s="306"/>
      <c r="R8" s="306"/>
      <c r="S8" s="306"/>
      <c r="T8" s="306"/>
      <c r="U8" s="306"/>
      <c r="V8" s="306"/>
      <c r="W8" s="306"/>
      <c r="X8" s="306"/>
      <c r="Y8" s="306"/>
      <c r="Z8" s="306"/>
      <c r="AA8" s="306"/>
      <c r="AB8" s="306"/>
      <c r="AC8" s="306"/>
      <c r="AD8" s="306"/>
      <c r="AE8" s="306"/>
      <c r="AF8" s="306"/>
      <c r="AG8" s="306"/>
      <c r="AH8" s="306"/>
    </row>
    <row r="9" spans="1:35" ht="15.75" x14ac:dyDescent="0.25">
      <c r="A9" s="10" t="s">
        <v>6</v>
      </c>
      <c r="B9" s="10"/>
      <c r="C9" s="10"/>
      <c r="D9" s="10"/>
      <c r="E9" s="10"/>
      <c r="F9" s="10"/>
      <c r="G9" s="10"/>
      <c r="H9" s="10"/>
      <c r="I9" s="10"/>
      <c r="J9" s="10"/>
      <c r="K9" s="10"/>
      <c r="L9" s="10"/>
      <c r="M9" s="10"/>
      <c r="N9" s="10"/>
      <c r="O9" s="10"/>
      <c r="P9" s="10"/>
      <c r="Q9" s="187"/>
      <c r="R9" s="187"/>
      <c r="S9" s="187"/>
      <c r="T9" s="187"/>
      <c r="U9" s="187"/>
      <c r="V9" s="187"/>
      <c r="W9" s="187"/>
      <c r="X9" s="187"/>
      <c r="Y9" s="187"/>
      <c r="Z9" s="187"/>
      <c r="AA9" s="187"/>
      <c r="AB9" s="187"/>
      <c r="AC9" s="187"/>
      <c r="AD9" s="187"/>
      <c r="AE9" s="187"/>
      <c r="AF9" s="187"/>
      <c r="AG9" s="187"/>
      <c r="AH9" s="187"/>
    </row>
    <row r="10" spans="1:35" x14ac:dyDescent="0.25">
      <c r="A10" s="87"/>
      <c r="B10" s="87"/>
      <c r="C10" s="87"/>
      <c r="D10" s="87"/>
      <c r="E10" s="87"/>
      <c r="F10" s="87"/>
      <c r="G10" s="87"/>
      <c r="H10" s="87"/>
      <c r="I10" s="87"/>
      <c r="J10" s="87"/>
      <c r="K10" s="87"/>
      <c r="L10" s="87"/>
      <c r="M10" s="87"/>
      <c r="N10" s="87"/>
      <c r="O10" s="87"/>
      <c r="P10" s="87"/>
      <c r="Q10" s="338"/>
      <c r="R10" s="338"/>
      <c r="S10" s="338"/>
      <c r="T10" s="338"/>
      <c r="U10" s="338"/>
      <c r="V10" s="338"/>
      <c r="W10" s="338"/>
      <c r="X10" s="338"/>
      <c r="Y10" s="338"/>
      <c r="Z10" s="338"/>
      <c r="AA10" s="338"/>
      <c r="AB10" s="338"/>
      <c r="AC10" s="338"/>
      <c r="AD10" s="338"/>
      <c r="AE10" s="338"/>
      <c r="AF10" s="338"/>
      <c r="AG10" s="338"/>
      <c r="AH10" s="338"/>
    </row>
    <row r="11" spans="1:35" ht="18" customHeight="1" x14ac:dyDescent="0.25">
      <c r="A11" s="8" t="s">
        <v>649</v>
      </c>
      <c r="B11" s="8"/>
      <c r="C11" s="8"/>
      <c r="D11" s="8"/>
      <c r="E11" s="8"/>
      <c r="F11" s="8"/>
      <c r="G11" s="8"/>
      <c r="H11" s="8"/>
      <c r="I11" s="8"/>
      <c r="J11" s="8"/>
      <c r="K11" s="8"/>
      <c r="L11" s="8"/>
      <c r="M11" s="8"/>
      <c r="N11" s="8"/>
      <c r="O11" s="8"/>
      <c r="P11" s="8"/>
      <c r="Q11" s="339"/>
      <c r="R11" s="339"/>
      <c r="S11" s="339"/>
      <c r="T11" s="339"/>
      <c r="U11" s="339"/>
      <c r="V11" s="339"/>
      <c r="W11" s="339"/>
      <c r="X11" s="339"/>
      <c r="Y11" s="339"/>
      <c r="Z11" s="339"/>
      <c r="AA11" s="339"/>
      <c r="AB11" s="339"/>
      <c r="AC11" s="339"/>
      <c r="AD11" s="339"/>
      <c r="AE11" s="339"/>
      <c r="AF11" s="339"/>
      <c r="AG11" s="339"/>
      <c r="AH11" s="339"/>
    </row>
    <row r="12" spans="1:35" x14ac:dyDescent="0.25">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row>
    <row r="13" spans="1:35" s="317" customFormat="1" ht="62.25" customHeight="1" x14ac:dyDescent="0.25">
      <c r="A13" s="2" t="s">
        <v>10</v>
      </c>
      <c r="B13" s="2" t="s">
        <v>11</v>
      </c>
      <c r="C13" s="2" t="s">
        <v>642</v>
      </c>
      <c r="D13" s="2" t="s">
        <v>674</v>
      </c>
      <c r="E13" s="2"/>
      <c r="F13" s="2"/>
      <c r="G13" s="2" t="s">
        <v>675</v>
      </c>
      <c r="H13" s="2" t="s">
        <v>676</v>
      </c>
      <c r="I13" s="2"/>
      <c r="J13" s="2"/>
      <c r="K13" s="2"/>
      <c r="L13" s="2"/>
      <c r="M13" s="85" t="s">
        <v>677</v>
      </c>
      <c r="N13" s="85"/>
      <c r="O13" s="85"/>
      <c r="P13" s="85"/>
      <c r="Q13" s="85" t="s">
        <v>678</v>
      </c>
      <c r="R13" s="85"/>
      <c r="S13" s="85"/>
      <c r="T13" s="85"/>
      <c r="U13" s="85" t="s">
        <v>679</v>
      </c>
      <c r="V13" s="94" t="s">
        <v>680</v>
      </c>
      <c r="W13" s="94"/>
      <c r="X13" s="94" t="s">
        <v>681</v>
      </c>
      <c r="Y13" s="94" t="s">
        <v>682</v>
      </c>
      <c r="Z13" s="94"/>
      <c r="AA13" s="85" t="s">
        <v>683</v>
      </c>
      <c r="AB13" s="85"/>
      <c r="AC13" s="85"/>
      <c r="AD13" s="85"/>
      <c r="AE13" s="85" t="s">
        <v>684</v>
      </c>
      <c r="AF13" s="85" t="s">
        <v>685</v>
      </c>
      <c r="AG13" s="85"/>
      <c r="AH13" s="2" t="s">
        <v>686</v>
      </c>
      <c r="AI13" s="314"/>
    </row>
    <row r="14" spans="1:35" s="317" customFormat="1" ht="213.75" customHeight="1" x14ac:dyDescent="0.25">
      <c r="A14" s="2"/>
      <c r="B14" s="2"/>
      <c r="C14" s="2"/>
      <c r="D14" s="2" t="s">
        <v>687</v>
      </c>
      <c r="E14" s="2"/>
      <c r="F14" s="2" t="s">
        <v>688</v>
      </c>
      <c r="G14" s="2"/>
      <c r="H14" s="2" t="s">
        <v>689</v>
      </c>
      <c r="I14" s="2" t="s">
        <v>690</v>
      </c>
      <c r="J14" s="2"/>
      <c r="K14" s="2" t="s">
        <v>691</v>
      </c>
      <c r="L14" s="2" t="s">
        <v>692</v>
      </c>
      <c r="M14" s="94" t="s">
        <v>693</v>
      </c>
      <c r="N14" s="94" t="s">
        <v>694</v>
      </c>
      <c r="O14" s="94" t="s">
        <v>695</v>
      </c>
      <c r="P14" s="94"/>
      <c r="Q14" s="94" t="s">
        <v>696</v>
      </c>
      <c r="R14" s="94" t="s">
        <v>697</v>
      </c>
      <c r="S14" s="94" t="s">
        <v>698</v>
      </c>
      <c r="T14" s="94"/>
      <c r="U14" s="85"/>
      <c r="V14" s="94"/>
      <c r="W14" s="94"/>
      <c r="X14" s="94"/>
      <c r="Y14" s="94"/>
      <c r="Z14" s="94"/>
      <c r="AA14" s="84" t="s">
        <v>699</v>
      </c>
      <c r="AB14" s="84"/>
      <c r="AC14" s="2" t="s">
        <v>700</v>
      </c>
      <c r="AD14" s="2"/>
      <c r="AE14" s="85"/>
      <c r="AF14" s="85" t="s">
        <v>701</v>
      </c>
      <c r="AG14" s="85" t="s">
        <v>702</v>
      </c>
      <c r="AH14" s="2"/>
      <c r="AI14" s="314"/>
    </row>
    <row r="15" spans="1:35" s="317" customFormat="1" ht="43.5" customHeight="1" x14ac:dyDescent="0.25">
      <c r="A15" s="2"/>
      <c r="B15" s="2"/>
      <c r="C15" s="2"/>
      <c r="D15" s="322" t="s">
        <v>703</v>
      </c>
      <c r="E15" s="322" t="s">
        <v>704</v>
      </c>
      <c r="F15" s="2"/>
      <c r="G15" s="2"/>
      <c r="H15" s="2"/>
      <c r="I15" s="342" t="s">
        <v>705</v>
      </c>
      <c r="J15" s="342" t="s">
        <v>706</v>
      </c>
      <c r="K15" s="2"/>
      <c r="L15" s="2"/>
      <c r="M15" s="94"/>
      <c r="N15" s="94"/>
      <c r="O15" s="343" t="s">
        <v>707</v>
      </c>
      <c r="P15" s="343" t="s">
        <v>708</v>
      </c>
      <c r="Q15" s="94"/>
      <c r="R15" s="94"/>
      <c r="S15" s="343" t="s">
        <v>707</v>
      </c>
      <c r="T15" s="343" t="s">
        <v>708</v>
      </c>
      <c r="U15" s="85"/>
      <c r="V15" s="340" t="s">
        <v>709</v>
      </c>
      <c r="W15" s="340" t="s">
        <v>710</v>
      </c>
      <c r="X15" s="94"/>
      <c r="Y15" s="343" t="s">
        <v>707</v>
      </c>
      <c r="Z15" s="343" t="s">
        <v>708</v>
      </c>
      <c r="AA15" s="344" t="s">
        <v>711</v>
      </c>
      <c r="AB15" s="344" t="s">
        <v>712</v>
      </c>
      <c r="AC15" s="344" t="s">
        <v>711</v>
      </c>
      <c r="AD15" s="344" t="s">
        <v>712</v>
      </c>
      <c r="AE15" s="85"/>
      <c r="AF15" s="85"/>
      <c r="AG15" s="85"/>
      <c r="AH15" s="2"/>
      <c r="AI15" s="314"/>
    </row>
    <row r="16" spans="1:35" s="317" customFormat="1" ht="15" customHeight="1" x14ac:dyDescent="0.25">
      <c r="A16" s="329">
        <v>1</v>
      </c>
      <c r="B16" s="329">
        <v>2</v>
      </c>
      <c r="C16" s="329">
        <v>3</v>
      </c>
      <c r="D16" s="329">
        <v>4</v>
      </c>
      <c r="E16" s="329">
        <v>5</v>
      </c>
      <c r="F16" s="329">
        <v>6</v>
      </c>
      <c r="G16" s="329">
        <v>7</v>
      </c>
      <c r="H16" s="329">
        <v>8</v>
      </c>
      <c r="I16" s="329">
        <v>9</v>
      </c>
      <c r="J16" s="329">
        <v>10</v>
      </c>
      <c r="K16" s="329">
        <v>11</v>
      </c>
      <c r="L16" s="329">
        <v>12</v>
      </c>
      <c r="M16" s="329">
        <v>13</v>
      </c>
      <c r="N16" s="329">
        <v>14</v>
      </c>
      <c r="O16" s="329">
        <v>15</v>
      </c>
      <c r="P16" s="329">
        <v>16</v>
      </c>
      <c r="Q16" s="329">
        <v>17</v>
      </c>
      <c r="R16" s="329">
        <v>18</v>
      </c>
      <c r="S16" s="329">
        <v>19</v>
      </c>
      <c r="T16" s="329">
        <v>20</v>
      </c>
      <c r="U16" s="329">
        <v>21</v>
      </c>
      <c r="V16" s="329">
        <v>22</v>
      </c>
      <c r="W16" s="329">
        <v>23</v>
      </c>
      <c r="X16" s="329">
        <v>24</v>
      </c>
      <c r="Y16" s="329">
        <v>25</v>
      </c>
      <c r="Z16" s="329">
        <v>26</v>
      </c>
      <c r="AA16" s="329">
        <v>27</v>
      </c>
      <c r="AB16" s="329">
        <v>28</v>
      </c>
      <c r="AC16" s="329">
        <v>29</v>
      </c>
      <c r="AD16" s="329">
        <v>30</v>
      </c>
      <c r="AE16" s="329">
        <v>31</v>
      </c>
      <c r="AF16" s="329">
        <v>32</v>
      </c>
      <c r="AG16" s="329">
        <v>33</v>
      </c>
      <c r="AH16" s="329">
        <v>34</v>
      </c>
      <c r="AI16" s="314"/>
    </row>
    <row r="17" spans="1:34" ht="15.75" x14ac:dyDescent="0.25">
      <c r="A17" s="151" t="s">
        <v>114</v>
      </c>
      <c r="B17" s="152" t="s">
        <v>115</v>
      </c>
      <c r="C17" s="345" t="s">
        <v>101</v>
      </c>
      <c r="D17" s="345" t="s">
        <v>101</v>
      </c>
      <c r="E17" s="345" t="s">
        <v>101</v>
      </c>
      <c r="F17" s="345" t="s">
        <v>101</v>
      </c>
      <c r="G17" s="345" t="s">
        <v>101</v>
      </c>
      <c r="H17" s="345" t="s">
        <v>101</v>
      </c>
      <c r="I17" s="345" t="s">
        <v>101</v>
      </c>
      <c r="J17" s="345" t="s">
        <v>101</v>
      </c>
      <c r="K17" s="345" t="s">
        <v>101</v>
      </c>
      <c r="L17" s="345" t="s">
        <v>101</v>
      </c>
      <c r="M17" s="345" t="s">
        <v>101</v>
      </c>
      <c r="N17" s="345" t="s">
        <v>101</v>
      </c>
      <c r="O17" s="345" t="s">
        <v>101</v>
      </c>
      <c r="P17" s="345" t="s">
        <v>101</v>
      </c>
      <c r="Q17" s="345" t="s">
        <v>101</v>
      </c>
      <c r="R17" s="345" t="s">
        <v>101</v>
      </c>
      <c r="S17" s="345" t="s">
        <v>101</v>
      </c>
      <c r="T17" s="345" t="s">
        <v>101</v>
      </c>
      <c r="U17" s="345" t="s">
        <v>101</v>
      </c>
      <c r="V17" s="345" t="s">
        <v>101</v>
      </c>
      <c r="W17" s="345" t="s">
        <v>101</v>
      </c>
      <c r="X17" s="345" t="s">
        <v>101</v>
      </c>
      <c r="Y17" s="345" t="s">
        <v>101</v>
      </c>
      <c r="Z17" s="345" t="s">
        <v>101</v>
      </c>
      <c r="AA17" s="345" t="s">
        <v>101</v>
      </c>
      <c r="AB17" s="345" t="s">
        <v>101</v>
      </c>
      <c r="AC17" s="345" t="s">
        <v>101</v>
      </c>
      <c r="AD17" s="345" t="s">
        <v>101</v>
      </c>
      <c r="AE17" s="345" t="s">
        <v>101</v>
      </c>
      <c r="AF17" s="345" t="s">
        <v>101</v>
      </c>
      <c r="AG17" s="345" t="s">
        <v>101</v>
      </c>
      <c r="AH17" s="345" t="s">
        <v>101</v>
      </c>
    </row>
    <row r="18" spans="1:34" ht="31.5" x14ac:dyDescent="0.25">
      <c r="A18" s="151" t="s">
        <v>116</v>
      </c>
      <c r="B18" s="152" t="s">
        <v>117</v>
      </c>
      <c r="C18" s="345" t="s">
        <v>101</v>
      </c>
      <c r="D18" s="345" t="s">
        <v>101</v>
      </c>
      <c r="E18" s="345" t="s">
        <v>101</v>
      </c>
      <c r="F18" s="345" t="s">
        <v>101</v>
      </c>
      <c r="G18" s="345" t="s">
        <v>101</v>
      </c>
      <c r="H18" s="345" t="s">
        <v>101</v>
      </c>
      <c r="I18" s="345" t="s">
        <v>101</v>
      </c>
      <c r="J18" s="345" t="s">
        <v>101</v>
      </c>
      <c r="K18" s="345" t="s">
        <v>101</v>
      </c>
      <c r="L18" s="345" t="s">
        <v>101</v>
      </c>
      <c r="M18" s="345" t="s">
        <v>101</v>
      </c>
      <c r="N18" s="345" t="s">
        <v>101</v>
      </c>
      <c r="O18" s="345" t="s">
        <v>101</v>
      </c>
      <c r="P18" s="345" t="s">
        <v>101</v>
      </c>
      <c r="Q18" s="345" t="s">
        <v>101</v>
      </c>
      <c r="R18" s="345" t="s">
        <v>101</v>
      </c>
      <c r="S18" s="345" t="s">
        <v>101</v>
      </c>
      <c r="T18" s="345" t="s">
        <v>101</v>
      </c>
      <c r="U18" s="345" t="s">
        <v>101</v>
      </c>
      <c r="V18" s="345" t="s">
        <v>101</v>
      </c>
      <c r="W18" s="345" t="s">
        <v>101</v>
      </c>
      <c r="X18" s="345" t="s">
        <v>101</v>
      </c>
      <c r="Y18" s="345" t="s">
        <v>101</v>
      </c>
      <c r="Z18" s="345" t="s">
        <v>101</v>
      </c>
      <c r="AA18" s="345" t="s">
        <v>101</v>
      </c>
      <c r="AB18" s="345" t="s">
        <v>101</v>
      </c>
      <c r="AC18" s="345" t="s">
        <v>101</v>
      </c>
      <c r="AD18" s="345" t="s">
        <v>101</v>
      </c>
      <c r="AE18" s="345" t="s">
        <v>101</v>
      </c>
      <c r="AF18" s="345" t="s">
        <v>101</v>
      </c>
      <c r="AG18" s="345" t="s">
        <v>101</v>
      </c>
      <c r="AH18" s="345" t="s">
        <v>101</v>
      </c>
    </row>
    <row r="19" spans="1:34" ht="31.5" x14ac:dyDescent="0.25">
      <c r="A19" s="151" t="s">
        <v>118</v>
      </c>
      <c r="B19" s="152" t="s">
        <v>119</v>
      </c>
      <c r="C19" s="345" t="s">
        <v>101</v>
      </c>
      <c r="D19" s="345" t="s">
        <v>101</v>
      </c>
      <c r="E19" s="345" t="s">
        <v>101</v>
      </c>
      <c r="F19" s="345" t="s">
        <v>101</v>
      </c>
      <c r="G19" s="345" t="s">
        <v>101</v>
      </c>
      <c r="H19" s="345" t="s">
        <v>101</v>
      </c>
      <c r="I19" s="345" t="s">
        <v>101</v>
      </c>
      <c r="J19" s="345" t="s">
        <v>101</v>
      </c>
      <c r="K19" s="345" t="s">
        <v>101</v>
      </c>
      <c r="L19" s="345" t="s">
        <v>101</v>
      </c>
      <c r="M19" s="345" t="s">
        <v>101</v>
      </c>
      <c r="N19" s="345" t="s">
        <v>101</v>
      </c>
      <c r="O19" s="345" t="s">
        <v>101</v>
      </c>
      <c r="P19" s="345" t="s">
        <v>101</v>
      </c>
      <c r="Q19" s="345" t="s">
        <v>101</v>
      </c>
      <c r="R19" s="345" t="s">
        <v>101</v>
      </c>
      <c r="S19" s="345" t="s">
        <v>101</v>
      </c>
      <c r="T19" s="345" t="s">
        <v>101</v>
      </c>
      <c r="U19" s="345" t="s">
        <v>101</v>
      </c>
      <c r="V19" s="345" t="s">
        <v>101</v>
      </c>
      <c r="W19" s="345" t="s">
        <v>101</v>
      </c>
      <c r="X19" s="345" t="s">
        <v>101</v>
      </c>
      <c r="Y19" s="345" t="s">
        <v>101</v>
      </c>
      <c r="Z19" s="345" t="s">
        <v>101</v>
      </c>
      <c r="AA19" s="345" t="s">
        <v>101</v>
      </c>
      <c r="AB19" s="345" t="s">
        <v>101</v>
      </c>
      <c r="AC19" s="345" t="s">
        <v>101</v>
      </c>
      <c r="AD19" s="345" t="s">
        <v>101</v>
      </c>
      <c r="AE19" s="345" t="s">
        <v>101</v>
      </c>
      <c r="AF19" s="345" t="s">
        <v>101</v>
      </c>
      <c r="AG19" s="345" t="s">
        <v>101</v>
      </c>
      <c r="AH19" s="345" t="s">
        <v>101</v>
      </c>
    </row>
    <row r="20" spans="1:34" ht="15.75" hidden="1" x14ac:dyDescent="0.25">
      <c r="A20" s="151" t="s">
        <v>118</v>
      </c>
      <c r="B20" s="162" t="s">
        <v>120</v>
      </c>
      <c r="C20" s="345" t="s">
        <v>101</v>
      </c>
      <c r="D20" s="345" t="s">
        <v>101</v>
      </c>
      <c r="E20" s="345" t="s">
        <v>101</v>
      </c>
      <c r="F20" s="345" t="s">
        <v>101</v>
      </c>
      <c r="G20" s="345" t="s">
        <v>101</v>
      </c>
      <c r="H20" s="345" t="s">
        <v>101</v>
      </c>
      <c r="I20" s="345" t="s">
        <v>101</v>
      </c>
      <c r="J20" s="345" t="s">
        <v>101</v>
      </c>
      <c r="K20" s="345" t="s">
        <v>101</v>
      </c>
      <c r="L20" s="345" t="s">
        <v>101</v>
      </c>
      <c r="M20" s="345" t="s">
        <v>101</v>
      </c>
      <c r="N20" s="345" t="s">
        <v>101</v>
      </c>
      <c r="O20" s="345" t="s">
        <v>101</v>
      </c>
      <c r="P20" s="345" t="s">
        <v>101</v>
      </c>
      <c r="Q20" s="345" t="s">
        <v>101</v>
      </c>
      <c r="R20" s="345" t="s">
        <v>101</v>
      </c>
      <c r="S20" s="345" t="s">
        <v>101</v>
      </c>
      <c r="T20" s="345" t="s">
        <v>101</v>
      </c>
      <c r="U20" s="345" t="s">
        <v>101</v>
      </c>
      <c r="V20" s="345" t="s">
        <v>101</v>
      </c>
      <c r="W20" s="345" t="s">
        <v>101</v>
      </c>
      <c r="X20" s="345" t="s">
        <v>101</v>
      </c>
      <c r="Y20" s="345" t="s">
        <v>101</v>
      </c>
      <c r="Z20" s="345" t="s">
        <v>101</v>
      </c>
      <c r="AA20" s="345" t="s">
        <v>101</v>
      </c>
      <c r="AB20" s="345" t="s">
        <v>101</v>
      </c>
      <c r="AC20" s="345" t="s">
        <v>101</v>
      </c>
      <c r="AD20" s="345" t="s">
        <v>101</v>
      </c>
      <c r="AE20" s="345" t="s">
        <v>101</v>
      </c>
      <c r="AF20" s="345" t="s">
        <v>101</v>
      </c>
      <c r="AG20" s="345" t="s">
        <v>101</v>
      </c>
      <c r="AH20" s="345" t="s">
        <v>101</v>
      </c>
    </row>
    <row r="21" spans="1:34" ht="15.75" hidden="1" x14ac:dyDescent="0.25">
      <c r="A21" s="151" t="s">
        <v>118</v>
      </c>
      <c r="B21" s="224" t="s">
        <v>122</v>
      </c>
      <c r="C21" s="345" t="s">
        <v>101</v>
      </c>
      <c r="D21" s="345" t="s">
        <v>101</v>
      </c>
      <c r="E21" s="345" t="s">
        <v>101</v>
      </c>
      <c r="F21" s="345" t="s">
        <v>101</v>
      </c>
      <c r="G21" s="345" t="s">
        <v>101</v>
      </c>
      <c r="H21" s="345" t="s">
        <v>101</v>
      </c>
      <c r="I21" s="345" t="s">
        <v>101</v>
      </c>
      <c r="J21" s="345" t="s">
        <v>101</v>
      </c>
      <c r="K21" s="345" t="s">
        <v>101</v>
      </c>
      <c r="L21" s="345" t="s">
        <v>101</v>
      </c>
      <c r="M21" s="345" t="s">
        <v>101</v>
      </c>
      <c r="N21" s="345" t="s">
        <v>101</v>
      </c>
      <c r="O21" s="345" t="s">
        <v>101</v>
      </c>
      <c r="P21" s="345" t="s">
        <v>101</v>
      </c>
      <c r="Q21" s="345" t="s">
        <v>101</v>
      </c>
      <c r="R21" s="345" t="s">
        <v>101</v>
      </c>
      <c r="S21" s="345" t="s">
        <v>101</v>
      </c>
      <c r="T21" s="345" t="s">
        <v>101</v>
      </c>
      <c r="U21" s="345" t="s">
        <v>101</v>
      </c>
      <c r="V21" s="345" t="s">
        <v>101</v>
      </c>
      <c r="W21" s="345" t="s">
        <v>101</v>
      </c>
      <c r="X21" s="345" t="s">
        <v>101</v>
      </c>
      <c r="Y21" s="345" t="s">
        <v>101</v>
      </c>
      <c r="Z21" s="345" t="s">
        <v>101</v>
      </c>
      <c r="AA21" s="345" t="s">
        <v>101</v>
      </c>
      <c r="AB21" s="345" t="s">
        <v>101</v>
      </c>
      <c r="AC21" s="345" t="s">
        <v>101</v>
      </c>
      <c r="AD21" s="345" t="s">
        <v>101</v>
      </c>
      <c r="AE21" s="345" t="s">
        <v>101</v>
      </c>
      <c r="AF21" s="345" t="s">
        <v>101</v>
      </c>
      <c r="AG21" s="345" t="s">
        <v>101</v>
      </c>
      <c r="AH21" s="345" t="s">
        <v>101</v>
      </c>
    </row>
    <row r="22" spans="1:34" ht="15.75" hidden="1" x14ac:dyDescent="0.25">
      <c r="A22" s="151" t="s">
        <v>118</v>
      </c>
      <c r="B22" s="224" t="s">
        <v>124</v>
      </c>
      <c r="C22" s="345" t="s">
        <v>101</v>
      </c>
      <c r="D22" s="345" t="s">
        <v>101</v>
      </c>
      <c r="E22" s="345" t="s">
        <v>101</v>
      </c>
      <c r="F22" s="345" t="s">
        <v>101</v>
      </c>
      <c r="G22" s="345" t="s">
        <v>101</v>
      </c>
      <c r="H22" s="345" t="s">
        <v>101</v>
      </c>
      <c r="I22" s="345" t="s">
        <v>101</v>
      </c>
      <c r="J22" s="345" t="s">
        <v>101</v>
      </c>
      <c r="K22" s="345" t="s">
        <v>101</v>
      </c>
      <c r="L22" s="345" t="s">
        <v>101</v>
      </c>
      <c r="M22" s="345" t="s">
        <v>101</v>
      </c>
      <c r="N22" s="345" t="s">
        <v>101</v>
      </c>
      <c r="O22" s="345" t="s">
        <v>101</v>
      </c>
      <c r="P22" s="345" t="s">
        <v>101</v>
      </c>
      <c r="Q22" s="345" t="s">
        <v>101</v>
      </c>
      <c r="R22" s="345" t="s">
        <v>101</v>
      </c>
      <c r="S22" s="345" t="s">
        <v>101</v>
      </c>
      <c r="T22" s="345" t="s">
        <v>101</v>
      </c>
      <c r="U22" s="345" t="s">
        <v>101</v>
      </c>
      <c r="V22" s="345" t="s">
        <v>101</v>
      </c>
      <c r="W22" s="345" t="s">
        <v>101</v>
      </c>
      <c r="X22" s="345" t="s">
        <v>101</v>
      </c>
      <c r="Y22" s="345" t="s">
        <v>101</v>
      </c>
      <c r="Z22" s="345" t="s">
        <v>101</v>
      </c>
      <c r="AA22" s="345" t="s">
        <v>101</v>
      </c>
      <c r="AB22" s="345" t="s">
        <v>101</v>
      </c>
      <c r="AC22" s="345" t="s">
        <v>101</v>
      </c>
      <c r="AD22" s="345" t="s">
        <v>101</v>
      </c>
      <c r="AE22" s="345" t="s">
        <v>101</v>
      </c>
      <c r="AF22" s="345" t="s">
        <v>101</v>
      </c>
      <c r="AG22" s="345" t="s">
        <v>101</v>
      </c>
      <c r="AH22" s="345" t="s">
        <v>101</v>
      </c>
    </row>
    <row r="23" spans="1:34" ht="31.5" hidden="1" x14ac:dyDescent="0.25">
      <c r="A23" s="151" t="s">
        <v>126</v>
      </c>
      <c r="B23" s="152" t="s">
        <v>127</v>
      </c>
      <c r="C23" s="345" t="s">
        <v>101</v>
      </c>
      <c r="D23" s="345" t="s">
        <v>101</v>
      </c>
      <c r="E23" s="345" t="s">
        <v>101</v>
      </c>
      <c r="F23" s="345" t="s">
        <v>101</v>
      </c>
      <c r="G23" s="345" t="s">
        <v>101</v>
      </c>
      <c r="H23" s="345" t="s">
        <v>101</v>
      </c>
      <c r="I23" s="345" t="s">
        <v>101</v>
      </c>
      <c r="J23" s="345" t="s">
        <v>101</v>
      </c>
      <c r="K23" s="345" t="s">
        <v>101</v>
      </c>
      <c r="L23" s="345" t="s">
        <v>101</v>
      </c>
      <c r="M23" s="345" t="s">
        <v>101</v>
      </c>
      <c r="N23" s="345" t="s">
        <v>101</v>
      </c>
      <c r="O23" s="345" t="s">
        <v>101</v>
      </c>
      <c r="P23" s="345" t="s">
        <v>101</v>
      </c>
      <c r="Q23" s="345" t="s">
        <v>101</v>
      </c>
      <c r="R23" s="345" t="s">
        <v>101</v>
      </c>
      <c r="S23" s="345" t="s">
        <v>101</v>
      </c>
      <c r="T23" s="345" t="s">
        <v>101</v>
      </c>
      <c r="U23" s="345" t="s">
        <v>101</v>
      </c>
      <c r="V23" s="345" t="s">
        <v>101</v>
      </c>
      <c r="W23" s="345" t="s">
        <v>101</v>
      </c>
      <c r="X23" s="345" t="s">
        <v>101</v>
      </c>
      <c r="Y23" s="345" t="s">
        <v>101</v>
      </c>
      <c r="Z23" s="345" t="s">
        <v>101</v>
      </c>
      <c r="AA23" s="345" t="s">
        <v>101</v>
      </c>
      <c r="AB23" s="345" t="s">
        <v>101</v>
      </c>
      <c r="AC23" s="345" t="s">
        <v>101</v>
      </c>
      <c r="AD23" s="345" t="s">
        <v>101</v>
      </c>
      <c r="AE23" s="345" t="s">
        <v>101</v>
      </c>
      <c r="AF23" s="345" t="s">
        <v>101</v>
      </c>
      <c r="AG23" s="345" t="s">
        <v>101</v>
      </c>
      <c r="AH23" s="345" t="s">
        <v>101</v>
      </c>
    </row>
    <row r="24" spans="1:34" ht="31.5" x14ac:dyDescent="0.25">
      <c r="A24" s="151" t="s">
        <v>713</v>
      </c>
      <c r="B24" s="152" t="s">
        <v>129</v>
      </c>
      <c r="C24" s="345" t="s">
        <v>101</v>
      </c>
      <c r="D24" s="345" t="s">
        <v>101</v>
      </c>
      <c r="E24" s="345" t="s">
        <v>101</v>
      </c>
      <c r="F24" s="345" t="s">
        <v>101</v>
      </c>
      <c r="G24" s="345" t="s">
        <v>101</v>
      </c>
      <c r="H24" s="345" t="s">
        <v>101</v>
      </c>
      <c r="I24" s="345" t="s">
        <v>101</v>
      </c>
      <c r="J24" s="345" t="s">
        <v>101</v>
      </c>
      <c r="K24" s="345" t="s">
        <v>101</v>
      </c>
      <c r="L24" s="345" t="s">
        <v>101</v>
      </c>
      <c r="M24" s="345" t="s">
        <v>101</v>
      </c>
      <c r="N24" s="345" t="s">
        <v>101</v>
      </c>
      <c r="O24" s="345" t="s">
        <v>101</v>
      </c>
      <c r="P24" s="345" t="s">
        <v>101</v>
      </c>
      <c r="Q24" s="345" t="s">
        <v>101</v>
      </c>
      <c r="R24" s="345" t="s">
        <v>101</v>
      </c>
      <c r="S24" s="345" t="s">
        <v>101</v>
      </c>
      <c r="T24" s="345" t="s">
        <v>101</v>
      </c>
      <c r="U24" s="345" t="s">
        <v>101</v>
      </c>
      <c r="V24" s="345" t="s">
        <v>101</v>
      </c>
      <c r="W24" s="345" t="s">
        <v>101</v>
      </c>
      <c r="X24" s="345" t="s">
        <v>101</v>
      </c>
      <c r="Y24" s="345" t="s">
        <v>101</v>
      </c>
      <c r="Z24" s="345" t="s">
        <v>101</v>
      </c>
      <c r="AA24" s="345" t="s">
        <v>101</v>
      </c>
      <c r="AB24" s="345" t="s">
        <v>101</v>
      </c>
      <c r="AC24" s="345" t="s">
        <v>101</v>
      </c>
      <c r="AD24" s="345" t="s">
        <v>101</v>
      </c>
      <c r="AE24" s="345" t="s">
        <v>101</v>
      </c>
      <c r="AF24" s="345" t="s">
        <v>101</v>
      </c>
      <c r="AG24" s="345" t="s">
        <v>101</v>
      </c>
      <c r="AH24" s="345" t="s">
        <v>101</v>
      </c>
    </row>
    <row r="25" spans="1:34" ht="31.5" x14ac:dyDescent="0.25">
      <c r="A25" s="151" t="s">
        <v>126</v>
      </c>
      <c r="B25" s="152" t="s">
        <v>131</v>
      </c>
      <c r="C25" s="345" t="s">
        <v>101</v>
      </c>
      <c r="D25" s="345" t="s">
        <v>101</v>
      </c>
      <c r="E25" s="345" t="s">
        <v>101</v>
      </c>
      <c r="F25" s="345" t="s">
        <v>101</v>
      </c>
      <c r="G25" s="345" t="s">
        <v>101</v>
      </c>
      <c r="H25" s="345" t="s">
        <v>101</v>
      </c>
      <c r="I25" s="345" t="s">
        <v>101</v>
      </c>
      <c r="J25" s="345" t="s">
        <v>101</v>
      </c>
      <c r="K25" s="345" t="s">
        <v>101</v>
      </c>
      <c r="L25" s="345" t="s">
        <v>101</v>
      </c>
      <c r="M25" s="345" t="s">
        <v>101</v>
      </c>
      <c r="N25" s="345" t="s">
        <v>101</v>
      </c>
      <c r="O25" s="345" t="s">
        <v>101</v>
      </c>
      <c r="P25" s="345" t="s">
        <v>101</v>
      </c>
      <c r="Q25" s="345" t="s">
        <v>101</v>
      </c>
      <c r="R25" s="345" t="s">
        <v>101</v>
      </c>
      <c r="S25" s="345" t="s">
        <v>101</v>
      </c>
      <c r="T25" s="345" t="s">
        <v>101</v>
      </c>
      <c r="U25" s="345" t="s">
        <v>101</v>
      </c>
      <c r="V25" s="345" t="s">
        <v>101</v>
      </c>
      <c r="W25" s="345" t="s">
        <v>101</v>
      </c>
      <c r="X25" s="345" t="s">
        <v>101</v>
      </c>
      <c r="Y25" s="345" t="s">
        <v>101</v>
      </c>
      <c r="Z25" s="345" t="s">
        <v>101</v>
      </c>
      <c r="AA25" s="345" t="s">
        <v>101</v>
      </c>
      <c r="AB25" s="345" t="s">
        <v>101</v>
      </c>
      <c r="AC25" s="345" t="s">
        <v>101</v>
      </c>
      <c r="AD25" s="345" t="s">
        <v>101</v>
      </c>
      <c r="AE25" s="345" t="s">
        <v>101</v>
      </c>
      <c r="AF25" s="345" t="s">
        <v>101</v>
      </c>
      <c r="AG25" s="345" t="s">
        <v>101</v>
      </c>
      <c r="AH25" s="345" t="s">
        <v>101</v>
      </c>
    </row>
    <row r="26" spans="1:34" ht="31.5" x14ac:dyDescent="0.25">
      <c r="A26" s="151" t="s">
        <v>714</v>
      </c>
      <c r="B26" s="152" t="s">
        <v>133</v>
      </c>
      <c r="C26" s="345" t="s">
        <v>101</v>
      </c>
      <c r="D26" s="345" t="s">
        <v>101</v>
      </c>
      <c r="E26" s="345" t="s">
        <v>101</v>
      </c>
      <c r="F26" s="345" t="s">
        <v>101</v>
      </c>
      <c r="G26" s="345" t="s">
        <v>101</v>
      </c>
      <c r="H26" s="345" t="s">
        <v>101</v>
      </c>
      <c r="I26" s="345" t="s">
        <v>101</v>
      </c>
      <c r="J26" s="345" t="s">
        <v>101</v>
      </c>
      <c r="K26" s="345" t="s">
        <v>101</v>
      </c>
      <c r="L26" s="345" t="s">
        <v>101</v>
      </c>
      <c r="M26" s="345" t="s">
        <v>101</v>
      </c>
      <c r="N26" s="345" t="s">
        <v>101</v>
      </c>
      <c r="O26" s="345" t="s">
        <v>101</v>
      </c>
      <c r="P26" s="345" t="s">
        <v>101</v>
      </c>
      <c r="Q26" s="345" t="s">
        <v>101</v>
      </c>
      <c r="R26" s="345" t="s">
        <v>101</v>
      </c>
      <c r="S26" s="345" t="s">
        <v>101</v>
      </c>
      <c r="T26" s="345" t="s">
        <v>101</v>
      </c>
      <c r="U26" s="345" t="s">
        <v>101</v>
      </c>
      <c r="V26" s="345" t="s">
        <v>101</v>
      </c>
      <c r="W26" s="345" t="s">
        <v>101</v>
      </c>
      <c r="X26" s="345" t="s">
        <v>101</v>
      </c>
      <c r="Y26" s="345" t="s">
        <v>101</v>
      </c>
      <c r="Z26" s="345" t="s">
        <v>101</v>
      </c>
      <c r="AA26" s="345" t="s">
        <v>101</v>
      </c>
      <c r="AB26" s="345" t="s">
        <v>101</v>
      </c>
      <c r="AC26" s="345" t="s">
        <v>101</v>
      </c>
      <c r="AD26" s="345" t="s">
        <v>101</v>
      </c>
      <c r="AE26" s="345" t="s">
        <v>101</v>
      </c>
      <c r="AF26" s="345" t="s">
        <v>101</v>
      </c>
      <c r="AG26" s="345" t="s">
        <v>101</v>
      </c>
      <c r="AH26" s="345" t="s">
        <v>101</v>
      </c>
    </row>
    <row r="27" spans="1:34" ht="31.5" x14ac:dyDescent="0.25">
      <c r="A27" s="151" t="s">
        <v>715</v>
      </c>
      <c r="B27" s="152" t="s">
        <v>135</v>
      </c>
      <c r="C27" s="345" t="s">
        <v>101</v>
      </c>
      <c r="D27" s="345" t="s">
        <v>101</v>
      </c>
      <c r="E27" s="345" t="s">
        <v>101</v>
      </c>
      <c r="F27" s="345" t="s">
        <v>101</v>
      </c>
      <c r="G27" s="345" t="s">
        <v>101</v>
      </c>
      <c r="H27" s="345" t="s">
        <v>101</v>
      </c>
      <c r="I27" s="345" t="s">
        <v>101</v>
      </c>
      <c r="J27" s="345" t="s">
        <v>101</v>
      </c>
      <c r="K27" s="345" t="s">
        <v>101</v>
      </c>
      <c r="L27" s="345" t="s">
        <v>101</v>
      </c>
      <c r="M27" s="345" t="s">
        <v>101</v>
      </c>
      <c r="N27" s="345" t="s">
        <v>101</v>
      </c>
      <c r="O27" s="345" t="s">
        <v>101</v>
      </c>
      <c r="P27" s="345" t="s">
        <v>101</v>
      </c>
      <c r="Q27" s="345" t="s">
        <v>101</v>
      </c>
      <c r="R27" s="345" t="s">
        <v>101</v>
      </c>
      <c r="S27" s="345" t="s">
        <v>101</v>
      </c>
      <c r="T27" s="345" t="s">
        <v>101</v>
      </c>
      <c r="U27" s="345" t="s">
        <v>101</v>
      </c>
      <c r="V27" s="345" t="s">
        <v>101</v>
      </c>
      <c r="W27" s="345" t="s">
        <v>101</v>
      </c>
      <c r="X27" s="345" t="s">
        <v>101</v>
      </c>
      <c r="Y27" s="345" t="s">
        <v>101</v>
      </c>
      <c r="Z27" s="345" t="s">
        <v>101</v>
      </c>
      <c r="AA27" s="345" t="s">
        <v>101</v>
      </c>
      <c r="AB27" s="345" t="s">
        <v>101</v>
      </c>
      <c r="AC27" s="345" t="s">
        <v>101</v>
      </c>
      <c r="AD27" s="345" t="s">
        <v>101</v>
      </c>
      <c r="AE27" s="345" t="s">
        <v>101</v>
      </c>
      <c r="AF27" s="345" t="s">
        <v>101</v>
      </c>
      <c r="AG27" s="345" t="s">
        <v>101</v>
      </c>
      <c r="AH27" s="345" t="s">
        <v>101</v>
      </c>
    </row>
    <row r="28" spans="1:34" ht="31.5" x14ac:dyDescent="0.25">
      <c r="A28" s="151" t="s">
        <v>128</v>
      </c>
      <c r="B28" s="152" t="s">
        <v>137</v>
      </c>
      <c r="C28" s="345" t="s">
        <v>101</v>
      </c>
      <c r="D28" s="345" t="s">
        <v>101</v>
      </c>
      <c r="E28" s="345" t="s">
        <v>101</v>
      </c>
      <c r="F28" s="345" t="s">
        <v>101</v>
      </c>
      <c r="G28" s="345" t="s">
        <v>101</v>
      </c>
      <c r="H28" s="345" t="s">
        <v>101</v>
      </c>
      <c r="I28" s="345" t="s">
        <v>101</v>
      </c>
      <c r="J28" s="345" t="s">
        <v>101</v>
      </c>
      <c r="K28" s="345" t="s">
        <v>101</v>
      </c>
      <c r="L28" s="345" t="s">
        <v>101</v>
      </c>
      <c r="M28" s="345" t="s">
        <v>101</v>
      </c>
      <c r="N28" s="345" t="s">
        <v>101</v>
      </c>
      <c r="O28" s="345" t="s">
        <v>101</v>
      </c>
      <c r="P28" s="345" t="s">
        <v>101</v>
      </c>
      <c r="Q28" s="345" t="s">
        <v>101</v>
      </c>
      <c r="R28" s="345" t="s">
        <v>101</v>
      </c>
      <c r="S28" s="345" t="s">
        <v>101</v>
      </c>
      <c r="T28" s="345" t="s">
        <v>101</v>
      </c>
      <c r="U28" s="345" t="s">
        <v>101</v>
      </c>
      <c r="V28" s="345" t="s">
        <v>101</v>
      </c>
      <c r="W28" s="345" t="s">
        <v>101</v>
      </c>
      <c r="X28" s="345" t="s">
        <v>101</v>
      </c>
      <c r="Y28" s="345" t="s">
        <v>101</v>
      </c>
      <c r="Z28" s="345" t="s">
        <v>101</v>
      </c>
      <c r="AA28" s="345" t="s">
        <v>101</v>
      </c>
      <c r="AB28" s="345" t="s">
        <v>101</v>
      </c>
      <c r="AC28" s="345" t="s">
        <v>101</v>
      </c>
      <c r="AD28" s="345" t="s">
        <v>101</v>
      </c>
      <c r="AE28" s="345" t="s">
        <v>101</v>
      </c>
      <c r="AF28" s="345" t="s">
        <v>101</v>
      </c>
      <c r="AG28" s="345" t="s">
        <v>101</v>
      </c>
      <c r="AH28" s="345" t="s">
        <v>101</v>
      </c>
    </row>
    <row r="29" spans="1:34" ht="31.5" x14ac:dyDescent="0.25">
      <c r="A29" s="151" t="s">
        <v>716</v>
      </c>
      <c r="B29" s="152" t="s">
        <v>139</v>
      </c>
      <c r="C29" s="345" t="s">
        <v>101</v>
      </c>
      <c r="D29" s="345" t="s">
        <v>101</v>
      </c>
      <c r="E29" s="345" t="s">
        <v>101</v>
      </c>
      <c r="F29" s="345" t="s">
        <v>101</v>
      </c>
      <c r="G29" s="345" t="s">
        <v>101</v>
      </c>
      <c r="H29" s="345" t="s">
        <v>101</v>
      </c>
      <c r="I29" s="345" t="s">
        <v>101</v>
      </c>
      <c r="J29" s="345" t="s">
        <v>101</v>
      </c>
      <c r="K29" s="345" t="s">
        <v>101</v>
      </c>
      <c r="L29" s="345" t="s">
        <v>101</v>
      </c>
      <c r="M29" s="345" t="s">
        <v>101</v>
      </c>
      <c r="N29" s="345" t="s">
        <v>101</v>
      </c>
      <c r="O29" s="345" t="s">
        <v>101</v>
      </c>
      <c r="P29" s="345" t="s">
        <v>101</v>
      </c>
      <c r="Q29" s="345" t="s">
        <v>101</v>
      </c>
      <c r="R29" s="345" t="s">
        <v>101</v>
      </c>
      <c r="S29" s="345" t="s">
        <v>101</v>
      </c>
      <c r="T29" s="345" t="s">
        <v>101</v>
      </c>
      <c r="U29" s="345" t="s">
        <v>101</v>
      </c>
      <c r="V29" s="345" t="s">
        <v>101</v>
      </c>
      <c r="W29" s="345" t="s">
        <v>101</v>
      </c>
      <c r="X29" s="345" t="s">
        <v>101</v>
      </c>
      <c r="Y29" s="345" t="s">
        <v>101</v>
      </c>
      <c r="Z29" s="345" t="s">
        <v>101</v>
      </c>
      <c r="AA29" s="345" t="s">
        <v>101</v>
      </c>
      <c r="AB29" s="345" t="s">
        <v>101</v>
      </c>
      <c r="AC29" s="345" t="s">
        <v>101</v>
      </c>
      <c r="AD29" s="345" t="s">
        <v>101</v>
      </c>
      <c r="AE29" s="345" t="s">
        <v>101</v>
      </c>
      <c r="AF29" s="345" t="s">
        <v>101</v>
      </c>
      <c r="AG29" s="345" t="s">
        <v>101</v>
      </c>
      <c r="AH29" s="345" t="s">
        <v>101</v>
      </c>
    </row>
    <row r="30" spans="1:34" ht="63" x14ac:dyDescent="0.25">
      <c r="A30" s="151" t="s">
        <v>716</v>
      </c>
      <c r="B30" s="152" t="s">
        <v>140</v>
      </c>
      <c r="C30" s="345" t="s">
        <v>101</v>
      </c>
      <c r="D30" s="345" t="s">
        <v>101</v>
      </c>
      <c r="E30" s="345" t="s">
        <v>101</v>
      </c>
      <c r="F30" s="345" t="s">
        <v>101</v>
      </c>
      <c r="G30" s="345" t="s">
        <v>101</v>
      </c>
      <c r="H30" s="345" t="s">
        <v>101</v>
      </c>
      <c r="I30" s="345" t="s">
        <v>101</v>
      </c>
      <c r="J30" s="345" t="s">
        <v>101</v>
      </c>
      <c r="K30" s="345" t="s">
        <v>101</v>
      </c>
      <c r="L30" s="345" t="s">
        <v>101</v>
      </c>
      <c r="M30" s="345" t="s">
        <v>101</v>
      </c>
      <c r="N30" s="345" t="s">
        <v>101</v>
      </c>
      <c r="O30" s="345" t="s">
        <v>101</v>
      </c>
      <c r="P30" s="345" t="s">
        <v>101</v>
      </c>
      <c r="Q30" s="345" t="s">
        <v>101</v>
      </c>
      <c r="R30" s="345" t="s">
        <v>101</v>
      </c>
      <c r="S30" s="345" t="s">
        <v>101</v>
      </c>
      <c r="T30" s="345" t="s">
        <v>101</v>
      </c>
      <c r="U30" s="345" t="s">
        <v>101</v>
      </c>
      <c r="V30" s="345" t="s">
        <v>101</v>
      </c>
      <c r="W30" s="345" t="s">
        <v>101</v>
      </c>
      <c r="X30" s="345" t="s">
        <v>101</v>
      </c>
      <c r="Y30" s="345" t="s">
        <v>101</v>
      </c>
      <c r="Z30" s="345" t="s">
        <v>101</v>
      </c>
      <c r="AA30" s="345" t="s">
        <v>101</v>
      </c>
      <c r="AB30" s="345" t="s">
        <v>101</v>
      </c>
      <c r="AC30" s="345" t="s">
        <v>101</v>
      </c>
      <c r="AD30" s="345" t="s">
        <v>101</v>
      </c>
      <c r="AE30" s="345" t="s">
        <v>101</v>
      </c>
      <c r="AF30" s="345" t="s">
        <v>101</v>
      </c>
      <c r="AG30" s="345" t="s">
        <v>101</v>
      </c>
      <c r="AH30" s="345" t="s">
        <v>101</v>
      </c>
    </row>
    <row r="31" spans="1:34" ht="47.25" x14ac:dyDescent="0.25">
      <c r="A31" s="151" t="s">
        <v>716</v>
      </c>
      <c r="B31" s="152" t="s">
        <v>141</v>
      </c>
      <c r="C31" s="345" t="s">
        <v>101</v>
      </c>
      <c r="D31" s="345" t="s">
        <v>101</v>
      </c>
      <c r="E31" s="345" t="s">
        <v>101</v>
      </c>
      <c r="F31" s="345" t="s">
        <v>101</v>
      </c>
      <c r="G31" s="345" t="s">
        <v>101</v>
      </c>
      <c r="H31" s="345" t="s">
        <v>101</v>
      </c>
      <c r="I31" s="345" t="s">
        <v>101</v>
      </c>
      <c r="J31" s="345" t="s">
        <v>101</v>
      </c>
      <c r="K31" s="345" t="s">
        <v>101</v>
      </c>
      <c r="L31" s="345" t="s">
        <v>101</v>
      </c>
      <c r="M31" s="345" t="s">
        <v>101</v>
      </c>
      <c r="N31" s="345" t="s">
        <v>101</v>
      </c>
      <c r="O31" s="345" t="s">
        <v>101</v>
      </c>
      <c r="P31" s="345" t="s">
        <v>101</v>
      </c>
      <c r="Q31" s="345" t="s">
        <v>101</v>
      </c>
      <c r="R31" s="345" t="s">
        <v>101</v>
      </c>
      <c r="S31" s="345" t="s">
        <v>101</v>
      </c>
      <c r="T31" s="345" t="s">
        <v>101</v>
      </c>
      <c r="U31" s="345" t="s">
        <v>101</v>
      </c>
      <c r="V31" s="345" t="s">
        <v>101</v>
      </c>
      <c r="W31" s="345" t="s">
        <v>101</v>
      </c>
      <c r="X31" s="345" t="s">
        <v>101</v>
      </c>
      <c r="Y31" s="345" t="s">
        <v>101</v>
      </c>
      <c r="Z31" s="345" t="s">
        <v>101</v>
      </c>
      <c r="AA31" s="345" t="s">
        <v>101</v>
      </c>
      <c r="AB31" s="345" t="s">
        <v>101</v>
      </c>
      <c r="AC31" s="345" t="s">
        <v>101</v>
      </c>
      <c r="AD31" s="345" t="s">
        <v>101</v>
      </c>
      <c r="AE31" s="345" t="s">
        <v>101</v>
      </c>
      <c r="AF31" s="345" t="s">
        <v>101</v>
      </c>
      <c r="AG31" s="345" t="s">
        <v>101</v>
      </c>
      <c r="AH31" s="345" t="s">
        <v>101</v>
      </c>
    </row>
    <row r="32" spans="1:34" ht="47.25" x14ac:dyDescent="0.25">
      <c r="A32" s="151" t="s">
        <v>716</v>
      </c>
      <c r="B32" s="152" t="s">
        <v>142</v>
      </c>
      <c r="C32" s="345" t="s">
        <v>101</v>
      </c>
      <c r="D32" s="345" t="s">
        <v>101</v>
      </c>
      <c r="E32" s="345" t="s">
        <v>101</v>
      </c>
      <c r="F32" s="345" t="s">
        <v>101</v>
      </c>
      <c r="G32" s="345" t="s">
        <v>101</v>
      </c>
      <c r="H32" s="345" t="s">
        <v>101</v>
      </c>
      <c r="I32" s="345" t="s">
        <v>101</v>
      </c>
      <c r="J32" s="345" t="s">
        <v>101</v>
      </c>
      <c r="K32" s="345" t="s">
        <v>101</v>
      </c>
      <c r="L32" s="345" t="s">
        <v>101</v>
      </c>
      <c r="M32" s="345" t="s">
        <v>101</v>
      </c>
      <c r="N32" s="345" t="s">
        <v>101</v>
      </c>
      <c r="O32" s="345" t="s">
        <v>101</v>
      </c>
      <c r="P32" s="345" t="s">
        <v>101</v>
      </c>
      <c r="Q32" s="345" t="s">
        <v>101</v>
      </c>
      <c r="R32" s="345" t="s">
        <v>101</v>
      </c>
      <c r="S32" s="345" t="s">
        <v>101</v>
      </c>
      <c r="T32" s="345" t="s">
        <v>101</v>
      </c>
      <c r="U32" s="345" t="s">
        <v>101</v>
      </c>
      <c r="V32" s="345" t="s">
        <v>101</v>
      </c>
      <c r="W32" s="345" t="s">
        <v>101</v>
      </c>
      <c r="X32" s="345" t="s">
        <v>101</v>
      </c>
      <c r="Y32" s="345" t="s">
        <v>101</v>
      </c>
      <c r="Z32" s="345" t="s">
        <v>101</v>
      </c>
      <c r="AA32" s="345" t="s">
        <v>101</v>
      </c>
      <c r="AB32" s="345" t="s">
        <v>101</v>
      </c>
      <c r="AC32" s="345" t="s">
        <v>101</v>
      </c>
      <c r="AD32" s="345" t="s">
        <v>101</v>
      </c>
      <c r="AE32" s="345" t="s">
        <v>101</v>
      </c>
      <c r="AF32" s="345" t="s">
        <v>101</v>
      </c>
      <c r="AG32" s="345" t="s">
        <v>101</v>
      </c>
      <c r="AH32" s="345" t="s">
        <v>101</v>
      </c>
    </row>
    <row r="33" spans="1:34" ht="31.5" x14ac:dyDescent="0.25">
      <c r="A33" s="151" t="s">
        <v>717</v>
      </c>
      <c r="B33" s="152" t="s">
        <v>139</v>
      </c>
      <c r="C33" s="345" t="s">
        <v>101</v>
      </c>
      <c r="D33" s="345" t="s">
        <v>101</v>
      </c>
      <c r="E33" s="345" t="s">
        <v>101</v>
      </c>
      <c r="F33" s="345" t="s">
        <v>101</v>
      </c>
      <c r="G33" s="345" t="s">
        <v>101</v>
      </c>
      <c r="H33" s="345" t="s">
        <v>101</v>
      </c>
      <c r="I33" s="345" t="s">
        <v>101</v>
      </c>
      <c r="J33" s="345" t="s">
        <v>101</v>
      </c>
      <c r="K33" s="345" t="s">
        <v>101</v>
      </c>
      <c r="L33" s="345" t="s">
        <v>101</v>
      </c>
      <c r="M33" s="345" t="s">
        <v>101</v>
      </c>
      <c r="N33" s="345" t="s">
        <v>101</v>
      </c>
      <c r="O33" s="345" t="s">
        <v>101</v>
      </c>
      <c r="P33" s="345" t="s">
        <v>101</v>
      </c>
      <c r="Q33" s="345" t="s">
        <v>101</v>
      </c>
      <c r="R33" s="345" t="s">
        <v>101</v>
      </c>
      <c r="S33" s="345" t="s">
        <v>101</v>
      </c>
      <c r="T33" s="345" t="s">
        <v>101</v>
      </c>
      <c r="U33" s="345" t="s">
        <v>101</v>
      </c>
      <c r="V33" s="345" t="s">
        <v>101</v>
      </c>
      <c r="W33" s="345" t="s">
        <v>101</v>
      </c>
      <c r="X33" s="345" t="s">
        <v>101</v>
      </c>
      <c r="Y33" s="345" t="s">
        <v>101</v>
      </c>
      <c r="Z33" s="345" t="s">
        <v>101</v>
      </c>
      <c r="AA33" s="345" t="s">
        <v>101</v>
      </c>
      <c r="AB33" s="345" t="s">
        <v>101</v>
      </c>
      <c r="AC33" s="345" t="s">
        <v>101</v>
      </c>
      <c r="AD33" s="345" t="s">
        <v>101</v>
      </c>
      <c r="AE33" s="345" t="s">
        <v>101</v>
      </c>
      <c r="AF33" s="345" t="s">
        <v>101</v>
      </c>
      <c r="AG33" s="345" t="s">
        <v>101</v>
      </c>
      <c r="AH33" s="345" t="s">
        <v>101</v>
      </c>
    </row>
    <row r="34" spans="1:34" ht="63" x14ac:dyDescent="0.25">
      <c r="A34" s="151" t="s">
        <v>717</v>
      </c>
      <c r="B34" s="152" t="s">
        <v>140</v>
      </c>
      <c r="C34" s="345" t="s">
        <v>101</v>
      </c>
      <c r="D34" s="345" t="s">
        <v>101</v>
      </c>
      <c r="E34" s="345" t="s">
        <v>101</v>
      </c>
      <c r="F34" s="345" t="s">
        <v>101</v>
      </c>
      <c r="G34" s="345" t="s">
        <v>101</v>
      </c>
      <c r="H34" s="345" t="s">
        <v>101</v>
      </c>
      <c r="I34" s="345" t="s">
        <v>101</v>
      </c>
      <c r="J34" s="345" t="s">
        <v>101</v>
      </c>
      <c r="K34" s="345" t="s">
        <v>101</v>
      </c>
      <c r="L34" s="345" t="s">
        <v>101</v>
      </c>
      <c r="M34" s="345" t="s">
        <v>101</v>
      </c>
      <c r="N34" s="345" t="s">
        <v>101</v>
      </c>
      <c r="O34" s="345" t="s">
        <v>101</v>
      </c>
      <c r="P34" s="345" t="s">
        <v>101</v>
      </c>
      <c r="Q34" s="345" t="s">
        <v>101</v>
      </c>
      <c r="R34" s="345" t="s">
        <v>101</v>
      </c>
      <c r="S34" s="345" t="s">
        <v>101</v>
      </c>
      <c r="T34" s="345" t="s">
        <v>101</v>
      </c>
      <c r="U34" s="345" t="s">
        <v>101</v>
      </c>
      <c r="V34" s="345" t="s">
        <v>101</v>
      </c>
      <c r="W34" s="345" t="s">
        <v>101</v>
      </c>
      <c r="X34" s="345" t="s">
        <v>101</v>
      </c>
      <c r="Y34" s="345" t="s">
        <v>101</v>
      </c>
      <c r="Z34" s="345" t="s">
        <v>101</v>
      </c>
      <c r="AA34" s="345" t="s">
        <v>101</v>
      </c>
      <c r="AB34" s="345" t="s">
        <v>101</v>
      </c>
      <c r="AC34" s="345" t="s">
        <v>101</v>
      </c>
      <c r="AD34" s="345" t="s">
        <v>101</v>
      </c>
      <c r="AE34" s="345" t="s">
        <v>101</v>
      </c>
      <c r="AF34" s="345" t="s">
        <v>101</v>
      </c>
      <c r="AG34" s="345" t="s">
        <v>101</v>
      </c>
      <c r="AH34" s="345" t="s">
        <v>101</v>
      </c>
    </row>
    <row r="35" spans="1:34" ht="47.25" x14ac:dyDescent="0.25">
      <c r="A35" s="151" t="s">
        <v>717</v>
      </c>
      <c r="B35" s="152" t="s">
        <v>141</v>
      </c>
      <c r="C35" s="345" t="s">
        <v>101</v>
      </c>
      <c r="D35" s="345" t="s">
        <v>101</v>
      </c>
      <c r="E35" s="345" t="s">
        <v>101</v>
      </c>
      <c r="F35" s="345" t="s">
        <v>101</v>
      </c>
      <c r="G35" s="345" t="s">
        <v>101</v>
      </c>
      <c r="H35" s="345" t="s">
        <v>101</v>
      </c>
      <c r="I35" s="345" t="s">
        <v>101</v>
      </c>
      <c r="J35" s="345" t="s">
        <v>101</v>
      </c>
      <c r="K35" s="345" t="s">
        <v>101</v>
      </c>
      <c r="L35" s="345" t="s">
        <v>101</v>
      </c>
      <c r="M35" s="345" t="s">
        <v>101</v>
      </c>
      <c r="N35" s="345" t="s">
        <v>101</v>
      </c>
      <c r="O35" s="345" t="s">
        <v>101</v>
      </c>
      <c r="P35" s="345" t="s">
        <v>101</v>
      </c>
      <c r="Q35" s="345" t="s">
        <v>101</v>
      </c>
      <c r="R35" s="345" t="s">
        <v>101</v>
      </c>
      <c r="S35" s="345" t="s">
        <v>101</v>
      </c>
      <c r="T35" s="345" t="s">
        <v>101</v>
      </c>
      <c r="U35" s="345" t="s">
        <v>101</v>
      </c>
      <c r="V35" s="345" t="s">
        <v>101</v>
      </c>
      <c r="W35" s="345" t="s">
        <v>101</v>
      </c>
      <c r="X35" s="345" t="s">
        <v>101</v>
      </c>
      <c r="Y35" s="345" t="s">
        <v>101</v>
      </c>
      <c r="Z35" s="345" t="s">
        <v>101</v>
      </c>
      <c r="AA35" s="345" t="s">
        <v>101</v>
      </c>
      <c r="AB35" s="345" t="s">
        <v>101</v>
      </c>
      <c r="AC35" s="345" t="s">
        <v>101</v>
      </c>
      <c r="AD35" s="345" t="s">
        <v>101</v>
      </c>
      <c r="AE35" s="345" t="s">
        <v>101</v>
      </c>
      <c r="AF35" s="345" t="s">
        <v>101</v>
      </c>
      <c r="AG35" s="345" t="s">
        <v>101</v>
      </c>
      <c r="AH35" s="345" t="s">
        <v>101</v>
      </c>
    </row>
    <row r="36" spans="1:34" ht="47.25" x14ac:dyDescent="0.25">
      <c r="A36" s="151" t="s">
        <v>717</v>
      </c>
      <c r="B36" s="152" t="s">
        <v>144</v>
      </c>
      <c r="C36" s="345" t="s">
        <v>101</v>
      </c>
      <c r="D36" s="345" t="s">
        <v>101</v>
      </c>
      <c r="E36" s="345" t="s">
        <v>101</v>
      </c>
      <c r="F36" s="345" t="s">
        <v>101</v>
      </c>
      <c r="G36" s="345" t="s">
        <v>101</v>
      </c>
      <c r="H36" s="345" t="s">
        <v>101</v>
      </c>
      <c r="I36" s="345" t="s">
        <v>101</v>
      </c>
      <c r="J36" s="345" t="s">
        <v>101</v>
      </c>
      <c r="K36" s="345" t="s">
        <v>101</v>
      </c>
      <c r="L36" s="345" t="s">
        <v>101</v>
      </c>
      <c r="M36" s="345" t="s">
        <v>101</v>
      </c>
      <c r="N36" s="345" t="s">
        <v>101</v>
      </c>
      <c r="O36" s="345" t="s">
        <v>101</v>
      </c>
      <c r="P36" s="345" t="s">
        <v>101</v>
      </c>
      <c r="Q36" s="345" t="s">
        <v>101</v>
      </c>
      <c r="R36" s="345" t="s">
        <v>101</v>
      </c>
      <c r="S36" s="345" t="s">
        <v>101</v>
      </c>
      <c r="T36" s="345" t="s">
        <v>101</v>
      </c>
      <c r="U36" s="345" t="s">
        <v>101</v>
      </c>
      <c r="V36" s="345" t="s">
        <v>101</v>
      </c>
      <c r="W36" s="345" t="s">
        <v>101</v>
      </c>
      <c r="X36" s="345" t="s">
        <v>101</v>
      </c>
      <c r="Y36" s="345" t="s">
        <v>101</v>
      </c>
      <c r="Z36" s="345" t="s">
        <v>101</v>
      </c>
      <c r="AA36" s="345" t="s">
        <v>101</v>
      </c>
      <c r="AB36" s="345" t="s">
        <v>101</v>
      </c>
      <c r="AC36" s="345" t="s">
        <v>101</v>
      </c>
      <c r="AD36" s="345" t="s">
        <v>101</v>
      </c>
      <c r="AE36" s="345" t="s">
        <v>101</v>
      </c>
      <c r="AF36" s="345" t="s">
        <v>101</v>
      </c>
      <c r="AG36" s="345" t="s">
        <v>101</v>
      </c>
      <c r="AH36" s="345" t="s">
        <v>101</v>
      </c>
    </row>
    <row r="37" spans="1:34" ht="47.25" x14ac:dyDescent="0.25">
      <c r="A37" s="151" t="s">
        <v>718</v>
      </c>
      <c r="B37" s="152" t="s">
        <v>146</v>
      </c>
      <c r="C37" s="345" t="s">
        <v>101</v>
      </c>
      <c r="D37" s="345" t="s">
        <v>101</v>
      </c>
      <c r="E37" s="345" t="s">
        <v>101</v>
      </c>
      <c r="F37" s="345" t="s">
        <v>101</v>
      </c>
      <c r="G37" s="345" t="s">
        <v>101</v>
      </c>
      <c r="H37" s="345" t="s">
        <v>101</v>
      </c>
      <c r="I37" s="345" t="s">
        <v>101</v>
      </c>
      <c r="J37" s="345" t="s">
        <v>101</v>
      </c>
      <c r="K37" s="345" t="s">
        <v>101</v>
      </c>
      <c r="L37" s="345" t="s">
        <v>101</v>
      </c>
      <c r="M37" s="345" t="s">
        <v>101</v>
      </c>
      <c r="N37" s="345" t="s">
        <v>101</v>
      </c>
      <c r="O37" s="345" t="s">
        <v>101</v>
      </c>
      <c r="P37" s="345" t="s">
        <v>101</v>
      </c>
      <c r="Q37" s="345" t="s">
        <v>101</v>
      </c>
      <c r="R37" s="345" t="s">
        <v>101</v>
      </c>
      <c r="S37" s="345" t="s">
        <v>101</v>
      </c>
      <c r="T37" s="345" t="s">
        <v>101</v>
      </c>
      <c r="U37" s="345" t="s">
        <v>101</v>
      </c>
      <c r="V37" s="345" t="s">
        <v>101</v>
      </c>
      <c r="W37" s="345" t="s">
        <v>101</v>
      </c>
      <c r="X37" s="345" t="s">
        <v>101</v>
      </c>
      <c r="Y37" s="345" t="s">
        <v>101</v>
      </c>
      <c r="Z37" s="345" t="s">
        <v>101</v>
      </c>
      <c r="AA37" s="345" t="s">
        <v>101</v>
      </c>
      <c r="AB37" s="345" t="s">
        <v>101</v>
      </c>
      <c r="AC37" s="345" t="s">
        <v>101</v>
      </c>
      <c r="AD37" s="345" t="s">
        <v>101</v>
      </c>
      <c r="AE37" s="345" t="s">
        <v>101</v>
      </c>
      <c r="AF37" s="345" t="s">
        <v>101</v>
      </c>
      <c r="AG37" s="345" t="s">
        <v>101</v>
      </c>
      <c r="AH37" s="345" t="s">
        <v>101</v>
      </c>
    </row>
    <row r="38" spans="1:34" ht="47.25" x14ac:dyDescent="0.25">
      <c r="A38" s="151" t="s">
        <v>719</v>
      </c>
      <c r="B38" s="152" t="s">
        <v>148</v>
      </c>
      <c r="C38" s="345" t="s">
        <v>101</v>
      </c>
      <c r="D38" s="345" t="s">
        <v>101</v>
      </c>
      <c r="E38" s="345" t="s">
        <v>101</v>
      </c>
      <c r="F38" s="345" t="s">
        <v>101</v>
      </c>
      <c r="G38" s="345" t="s">
        <v>101</v>
      </c>
      <c r="H38" s="345" t="s">
        <v>101</v>
      </c>
      <c r="I38" s="345" t="s">
        <v>101</v>
      </c>
      <c r="J38" s="345" t="s">
        <v>101</v>
      </c>
      <c r="K38" s="345" t="s">
        <v>101</v>
      </c>
      <c r="L38" s="345" t="s">
        <v>101</v>
      </c>
      <c r="M38" s="345" t="s">
        <v>101</v>
      </c>
      <c r="N38" s="345" t="s">
        <v>101</v>
      </c>
      <c r="O38" s="345" t="s">
        <v>101</v>
      </c>
      <c r="P38" s="345" t="s">
        <v>101</v>
      </c>
      <c r="Q38" s="345" t="s">
        <v>101</v>
      </c>
      <c r="R38" s="345" t="s">
        <v>101</v>
      </c>
      <c r="S38" s="345" t="s">
        <v>101</v>
      </c>
      <c r="T38" s="345" t="s">
        <v>101</v>
      </c>
      <c r="U38" s="345" t="s">
        <v>101</v>
      </c>
      <c r="V38" s="345" t="s">
        <v>101</v>
      </c>
      <c r="W38" s="345" t="s">
        <v>101</v>
      </c>
      <c r="X38" s="345" t="s">
        <v>101</v>
      </c>
      <c r="Y38" s="345" t="s">
        <v>101</v>
      </c>
      <c r="Z38" s="345" t="s">
        <v>101</v>
      </c>
      <c r="AA38" s="345" t="s">
        <v>101</v>
      </c>
      <c r="AB38" s="345" t="s">
        <v>101</v>
      </c>
      <c r="AC38" s="345" t="s">
        <v>101</v>
      </c>
      <c r="AD38" s="345" t="s">
        <v>101</v>
      </c>
      <c r="AE38" s="345" t="s">
        <v>101</v>
      </c>
      <c r="AF38" s="345" t="s">
        <v>101</v>
      </c>
      <c r="AG38" s="345" t="s">
        <v>101</v>
      </c>
      <c r="AH38" s="345" t="s">
        <v>101</v>
      </c>
    </row>
    <row r="39" spans="1:34" ht="47.25" x14ac:dyDescent="0.25">
      <c r="A39" s="151" t="s">
        <v>720</v>
      </c>
      <c r="B39" s="152" t="s">
        <v>150</v>
      </c>
      <c r="C39" s="345" t="s">
        <v>101</v>
      </c>
      <c r="D39" s="345" t="s">
        <v>101</v>
      </c>
      <c r="E39" s="345" t="s">
        <v>101</v>
      </c>
      <c r="F39" s="345" t="s">
        <v>101</v>
      </c>
      <c r="G39" s="345" t="s">
        <v>101</v>
      </c>
      <c r="H39" s="345" t="s">
        <v>101</v>
      </c>
      <c r="I39" s="345" t="s">
        <v>101</v>
      </c>
      <c r="J39" s="345" t="s">
        <v>101</v>
      </c>
      <c r="K39" s="345" t="s">
        <v>101</v>
      </c>
      <c r="L39" s="345" t="s">
        <v>101</v>
      </c>
      <c r="M39" s="345" t="s">
        <v>101</v>
      </c>
      <c r="N39" s="345" t="s">
        <v>101</v>
      </c>
      <c r="O39" s="345" t="s">
        <v>101</v>
      </c>
      <c r="P39" s="345" t="s">
        <v>101</v>
      </c>
      <c r="Q39" s="345" t="s">
        <v>101</v>
      </c>
      <c r="R39" s="345" t="s">
        <v>101</v>
      </c>
      <c r="S39" s="345" t="s">
        <v>101</v>
      </c>
      <c r="T39" s="345" t="s">
        <v>101</v>
      </c>
      <c r="U39" s="345" t="s">
        <v>101</v>
      </c>
      <c r="V39" s="345" t="s">
        <v>101</v>
      </c>
      <c r="W39" s="345" t="s">
        <v>101</v>
      </c>
      <c r="X39" s="345" t="s">
        <v>101</v>
      </c>
      <c r="Y39" s="345" t="s">
        <v>101</v>
      </c>
      <c r="Z39" s="345" t="s">
        <v>101</v>
      </c>
      <c r="AA39" s="345" t="s">
        <v>101</v>
      </c>
      <c r="AB39" s="345" t="s">
        <v>101</v>
      </c>
      <c r="AC39" s="345" t="s">
        <v>101</v>
      </c>
      <c r="AD39" s="345" t="s">
        <v>101</v>
      </c>
      <c r="AE39" s="345" t="s">
        <v>101</v>
      </c>
      <c r="AF39" s="345" t="s">
        <v>101</v>
      </c>
      <c r="AG39" s="345" t="s">
        <v>101</v>
      </c>
      <c r="AH39" s="345" t="s">
        <v>101</v>
      </c>
    </row>
    <row r="40" spans="1:34" ht="15.75" x14ac:dyDescent="0.25">
      <c r="A40" s="346" t="s">
        <v>151</v>
      </c>
      <c r="B40" s="347" t="s">
        <v>721</v>
      </c>
      <c r="C40" s="345" t="s">
        <v>101</v>
      </c>
      <c r="D40" s="345" t="s">
        <v>101</v>
      </c>
      <c r="E40" s="345" t="s">
        <v>101</v>
      </c>
      <c r="F40" s="345" t="s">
        <v>101</v>
      </c>
      <c r="G40" s="345" t="s">
        <v>101</v>
      </c>
      <c r="H40" s="345" t="s">
        <v>101</v>
      </c>
      <c r="I40" s="345" t="s">
        <v>101</v>
      </c>
      <c r="J40" s="345" t="s">
        <v>101</v>
      </c>
      <c r="K40" s="345" t="s">
        <v>101</v>
      </c>
      <c r="L40" s="345" t="s">
        <v>101</v>
      </c>
      <c r="M40" s="345" t="s">
        <v>101</v>
      </c>
      <c r="N40" s="345" t="s">
        <v>101</v>
      </c>
      <c r="O40" s="345" t="s">
        <v>101</v>
      </c>
      <c r="P40" s="345" t="s">
        <v>101</v>
      </c>
      <c r="Q40" s="345" t="s">
        <v>101</v>
      </c>
      <c r="R40" s="345" t="s">
        <v>101</v>
      </c>
      <c r="S40" s="345" t="s">
        <v>101</v>
      </c>
      <c r="T40" s="345" t="s">
        <v>101</v>
      </c>
      <c r="U40" s="345" t="s">
        <v>101</v>
      </c>
      <c r="V40" s="345" t="s">
        <v>101</v>
      </c>
      <c r="W40" s="345" t="s">
        <v>101</v>
      </c>
      <c r="X40" s="345" t="s">
        <v>101</v>
      </c>
      <c r="Y40" s="345" t="s">
        <v>101</v>
      </c>
      <c r="Z40" s="345" t="s">
        <v>101</v>
      </c>
      <c r="AA40" s="345" t="s">
        <v>101</v>
      </c>
      <c r="AB40" s="345" t="s">
        <v>101</v>
      </c>
      <c r="AC40" s="345" t="s">
        <v>101</v>
      </c>
      <c r="AD40" s="345" t="s">
        <v>101</v>
      </c>
      <c r="AE40" s="345" t="s">
        <v>101</v>
      </c>
      <c r="AF40" s="345" t="s">
        <v>101</v>
      </c>
      <c r="AG40" s="345" t="s">
        <v>101</v>
      </c>
      <c r="AH40" s="345" t="s">
        <v>101</v>
      </c>
    </row>
    <row r="41" spans="1:34" ht="15.75" x14ac:dyDescent="0.25">
      <c r="A41" s="346" t="s">
        <v>153</v>
      </c>
      <c r="B41" s="347" t="s">
        <v>722</v>
      </c>
      <c r="C41" s="345" t="s">
        <v>101</v>
      </c>
      <c r="D41" s="345" t="s">
        <v>101</v>
      </c>
      <c r="E41" s="345" t="s">
        <v>101</v>
      </c>
      <c r="F41" s="345" t="s">
        <v>101</v>
      </c>
      <c r="G41" s="345" t="s">
        <v>101</v>
      </c>
      <c r="H41" s="345" t="s">
        <v>101</v>
      </c>
      <c r="I41" s="345" t="s">
        <v>101</v>
      </c>
      <c r="J41" s="345" t="s">
        <v>101</v>
      </c>
      <c r="K41" s="345" t="s">
        <v>101</v>
      </c>
      <c r="L41" s="345" t="s">
        <v>101</v>
      </c>
      <c r="M41" s="345" t="s">
        <v>101</v>
      </c>
      <c r="N41" s="345" t="s">
        <v>101</v>
      </c>
      <c r="O41" s="345" t="s">
        <v>101</v>
      </c>
      <c r="P41" s="345" t="s">
        <v>101</v>
      </c>
      <c r="Q41" s="345" t="s">
        <v>101</v>
      </c>
      <c r="R41" s="345" t="s">
        <v>101</v>
      </c>
      <c r="S41" s="345" t="s">
        <v>101</v>
      </c>
      <c r="T41" s="345" t="s">
        <v>101</v>
      </c>
      <c r="U41" s="345" t="s">
        <v>101</v>
      </c>
      <c r="V41" s="345" t="s">
        <v>101</v>
      </c>
      <c r="W41" s="345" t="s">
        <v>101</v>
      </c>
      <c r="X41" s="345" t="s">
        <v>101</v>
      </c>
      <c r="Y41" s="345" t="s">
        <v>101</v>
      </c>
      <c r="Z41" s="345" t="s">
        <v>101</v>
      </c>
      <c r="AA41" s="345" t="s">
        <v>101</v>
      </c>
      <c r="AB41" s="345" t="s">
        <v>101</v>
      </c>
      <c r="AC41" s="345" t="s">
        <v>101</v>
      </c>
      <c r="AD41" s="345" t="s">
        <v>101</v>
      </c>
      <c r="AE41" s="345" t="s">
        <v>101</v>
      </c>
      <c r="AF41" s="345" t="s">
        <v>101</v>
      </c>
      <c r="AG41" s="345" t="s">
        <v>101</v>
      </c>
      <c r="AH41" s="345" t="s">
        <v>101</v>
      </c>
    </row>
    <row r="42" spans="1:34" ht="45" x14ac:dyDescent="0.25">
      <c r="A42" s="346" t="s">
        <v>155</v>
      </c>
      <c r="B42" s="348" t="s">
        <v>723</v>
      </c>
      <c r="C42" s="345" t="s">
        <v>101</v>
      </c>
      <c r="D42" s="345" t="s">
        <v>101</v>
      </c>
      <c r="E42" s="345" t="s">
        <v>101</v>
      </c>
      <c r="F42" s="345" t="s">
        <v>101</v>
      </c>
      <c r="G42" s="345" t="s">
        <v>101</v>
      </c>
      <c r="H42" s="345" t="s">
        <v>101</v>
      </c>
      <c r="I42" s="345" t="s">
        <v>101</v>
      </c>
      <c r="J42" s="345" t="s">
        <v>101</v>
      </c>
      <c r="K42" s="345" t="s">
        <v>101</v>
      </c>
      <c r="L42" s="345" t="s">
        <v>101</v>
      </c>
      <c r="M42" s="345" t="s">
        <v>101</v>
      </c>
      <c r="N42" s="345" t="s">
        <v>101</v>
      </c>
      <c r="O42" s="345" t="s">
        <v>101</v>
      </c>
      <c r="P42" s="345" t="s">
        <v>101</v>
      </c>
      <c r="Q42" s="345" t="s">
        <v>101</v>
      </c>
      <c r="R42" s="345" t="s">
        <v>101</v>
      </c>
      <c r="S42" s="345" t="s">
        <v>101</v>
      </c>
      <c r="T42" s="345" t="s">
        <v>101</v>
      </c>
      <c r="U42" s="345" t="s">
        <v>101</v>
      </c>
      <c r="V42" s="345" t="s">
        <v>101</v>
      </c>
      <c r="W42" s="345" t="s">
        <v>101</v>
      </c>
      <c r="X42" s="345" t="s">
        <v>101</v>
      </c>
      <c r="Y42" s="345" t="s">
        <v>101</v>
      </c>
      <c r="Z42" s="345" t="s">
        <v>101</v>
      </c>
      <c r="AA42" s="345" t="s">
        <v>101</v>
      </c>
      <c r="AB42" s="345" t="s">
        <v>101</v>
      </c>
      <c r="AC42" s="345" t="s">
        <v>101</v>
      </c>
      <c r="AD42" s="345" t="s">
        <v>101</v>
      </c>
      <c r="AE42" s="345" t="s">
        <v>101</v>
      </c>
      <c r="AF42" s="345" t="s">
        <v>101</v>
      </c>
      <c r="AG42" s="345" t="s">
        <v>101</v>
      </c>
      <c r="AH42" s="345" t="s">
        <v>101</v>
      </c>
    </row>
    <row r="43" spans="1:34" ht="15.75" x14ac:dyDescent="0.25">
      <c r="A43" s="346" t="s">
        <v>724</v>
      </c>
      <c r="B43" s="347" t="s">
        <v>139</v>
      </c>
      <c r="C43" s="345" t="s">
        <v>101</v>
      </c>
      <c r="D43" s="345" t="s">
        <v>101</v>
      </c>
      <c r="E43" s="345" t="s">
        <v>101</v>
      </c>
      <c r="F43" s="345" t="s">
        <v>101</v>
      </c>
      <c r="G43" s="345" t="s">
        <v>101</v>
      </c>
      <c r="H43" s="345" t="s">
        <v>101</v>
      </c>
      <c r="I43" s="345" t="s">
        <v>101</v>
      </c>
      <c r="J43" s="345" t="s">
        <v>101</v>
      </c>
      <c r="K43" s="345" t="s">
        <v>101</v>
      </c>
      <c r="L43" s="345" t="s">
        <v>101</v>
      </c>
      <c r="M43" s="345" t="s">
        <v>101</v>
      </c>
      <c r="N43" s="345" t="s">
        <v>101</v>
      </c>
      <c r="O43" s="345" t="s">
        <v>101</v>
      </c>
      <c r="P43" s="345" t="s">
        <v>101</v>
      </c>
      <c r="Q43" s="345" t="s">
        <v>101</v>
      </c>
      <c r="R43" s="345" t="s">
        <v>101</v>
      </c>
      <c r="S43" s="345" t="s">
        <v>101</v>
      </c>
      <c r="T43" s="345" t="s">
        <v>101</v>
      </c>
      <c r="U43" s="345" t="s">
        <v>101</v>
      </c>
      <c r="V43" s="345" t="s">
        <v>101</v>
      </c>
      <c r="W43" s="345" t="s">
        <v>101</v>
      </c>
      <c r="X43" s="345" t="s">
        <v>101</v>
      </c>
      <c r="Y43" s="345" t="s">
        <v>101</v>
      </c>
      <c r="Z43" s="345" t="s">
        <v>101</v>
      </c>
      <c r="AA43" s="345" t="s">
        <v>101</v>
      </c>
      <c r="AB43" s="345" t="s">
        <v>101</v>
      </c>
      <c r="AC43" s="345" t="s">
        <v>101</v>
      </c>
      <c r="AD43" s="345" t="s">
        <v>101</v>
      </c>
      <c r="AE43" s="345" t="s">
        <v>101</v>
      </c>
      <c r="AF43" s="345" t="s">
        <v>101</v>
      </c>
      <c r="AG43" s="345" t="s">
        <v>101</v>
      </c>
      <c r="AH43" s="345" t="s">
        <v>101</v>
      </c>
    </row>
    <row r="44" spans="1:34" ht="30" x14ac:dyDescent="0.25">
      <c r="A44" s="346" t="s">
        <v>725</v>
      </c>
      <c r="B44" s="348" t="s">
        <v>726</v>
      </c>
      <c r="C44" s="345" t="s">
        <v>101</v>
      </c>
      <c r="D44" s="345" t="s">
        <v>101</v>
      </c>
      <c r="E44" s="345" t="s">
        <v>101</v>
      </c>
      <c r="F44" s="345" t="s">
        <v>101</v>
      </c>
      <c r="G44" s="345" t="s">
        <v>101</v>
      </c>
      <c r="H44" s="345" t="s">
        <v>101</v>
      </c>
      <c r="I44" s="345" t="s">
        <v>101</v>
      </c>
      <c r="J44" s="345" t="s">
        <v>101</v>
      </c>
      <c r="K44" s="345" t="s">
        <v>101</v>
      </c>
      <c r="L44" s="345" t="s">
        <v>101</v>
      </c>
      <c r="M44" s="345" t="s">
        <v>101</v>
      </c>
      <c r="N44" s="345" t="s">
        <v>101</v>
      </c>
      <c r="O44" s="345" t="s">
        <v>101</v>
      </c>
      <c r="P44" s="345" t="s">
        <v>101</v>
      </c>
      <c r="Q44" s="345" t="s">
        <v>101</v>
      </c>
      <c r="R44" s="345" t="s">
        <v>101</v>
      </c>
      <c r="S44" s="345" t="s">
        <v>101</v>
      </c>
      <c r="T44" s="345" t="s">
        <v>101</v>
      </c>
      <c r="U44" s="345" t="s">
        <v>101</v>
      </c>
      <c r="V44" s="345" t="s">
        <v>101</v>
      </c>
      <c r="W44" s="345" t="s">
        <v>101</v>
      </c>
      <c r="X44" s="345" t="s">
        <v>101</v>
      </c>
      <c r="Y44" s="345" t="s">
        <v>101</v>
      </c>
      <c r="Z44" s="345" t="s">
        <v>101</v>
      </c>
      <c r="AA44" s="345" t="s">
        <v>101</v>
      </c>
      <c r="AB44" s="345" t="s">
        <v>101</v>
      </c>
      <c r="AC44" s="345" t="s">
        <v>101</v>
      </c>
      <c r="AD44" s="345" t="s">
        <v>101</v>
      </c>
      <c r="AE44" s="345" t="s">
        <v>101</v>
      </c>
      <c r="AF44" s="345" t="s">
        <v>101</v>
      </c>
      <c r="AG44" s="345" t="s">
        <v>101</v>
      </c>
      <c r="AH44" s="345" t="s">
        <v>101</v>
      </c>
    </row>
  </sheetData>
  <mergeCells count="39">
    <mergeCell ref="AF14:AF15"/>
    <mergeCell ref="AG14:AG15"/>
    <mergeCell ref="AF13:AG13"/>
    <mergeCell ref="AH13:AH15"/>
    <mergeCell ref="D14:E14"/>
    <mergeCell ref="F14:F15"/>
    <mergeCell ref="H14:H15"/>
    <mergeCell ref="I14:J14"/>
    <mergeCell ref="K14:K15"/>
    <mergeCell ref="L14:L15"/>
    <mergeCell ref="M14:M15"/>
    <mergeCell ref="N14:N15"/>
    <mergeCell ref="O14:P14"/>
    <mergeCell ref="Q14:Q15"/>
    <mergeCell ref="R14:R15"/>
    <mergeCell ref="S14:T14"/>
    <mergeCell ref="AA14:AB14"/>
    <mergeCell ref="AC14:AD14"/>
    <mergeCell ref="A11:P11"/>
    <mergeCell ref="A12:AH12"/>
    <mergeCell ref="A13:A15"/>
    <mergeCell ref="B13:B15"/>
    <mergeCell ref="C13:C15"/>
    <mergeCell ref="D13:F13"/>
    <mergeCell ref="G13:G15"/>
    <mergeCell ref="H13:L13"/>
    <mergeCell ref="M13:P13"/>
    <mergeCell ref="Q13:T13"/>
    <mergeCell ref="U13:U15"/>
    <mergeCell ref="V13:W14"/>
    <mergeCell ref="X13:X15"/>
    <mergeCell ref="Y13:Z14"/>
    <mergeCell ref="AA13:AD13"/>
    <mergeCell ref="AE13:AE15"/>
    <mergeCell ref="A4:P4"/>
    <mergeCell ref="A6:P6"/>
    <mergeCell ref="A8:P8"/>
    <mergeCell ref="A9:P9"/>
    <mergeCell ref="A10:P10"/>
  </mergeCells>
  <pageMargins left="0.70833333333333304" right="0.70833333333333304" top="0.74861111111111101" bottom="0.74791666666666701" header="0.31527777777777799" footer="0.51180555555555496"/>
  <pageSetup paperSize="8" scale="65" firstPageNumber="0" orientation="landscape" horizontalDpi="300" verticalDpi="300"/>
  <headerFooter>
    <oddHeader>&amp;C&amp;"Times New Roman,Обычный"&amp;12&amp;P</oddHeader>
  </headerFooter>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W157"/>
  <sheetViews>
    <sheetView topLeftCell="A22" zoomScale="70" zoomScaleNormal="70" workbookViewId="0">
      <selection activeCell="M24" sqref="M24"/>
    </sheetView>
  </sheetViews>
  <sheetFormatPr defaultRowHeight="15" x14ac:dyDescent="0.25"/>
  <cols>
    <col min="1" max="1" width="12.28515625" style="349" customWidth="1"/>
    <col min="2" max="2" width="56.140625" style="350" customWidth="1"/>
    <col min="3" max="3" width="12.85546875" style="350" customWidth="1"/>
    <col min="4" max="4" width="9.42578125" style="350" customWidth="1"/>
    <col min="5" max="5" width="9.85546875" style="350" customWidth="1"/>
    <col min="6" max="6" width="9.5703125" style="350" customWidth="1"/>
    <col min="7" max="7" width="18.85546875" style="350" customWidth="1"/>
    <col min="8" max="8" width="15.42578125" style="350" customWidth="1"/>
    <col min="9" max="9" width="9.7109375" style="350" customWidth="1"/>
    <col min="10" max="11" width="11.7109375" style="350" hidden="1" customWidth="1"/>
    <col min="12" max="12" width="15.85546875" style="350" customWidth="1"/>
    <col min="13" max="13" width="16.28515625" style="350" customWidth="1"/>
    <col min="14" max="14" width="9.7109375" style="350" customWidth="1"/>
    <col min="15" max="15" width="19.140625" style="315" customWidth="1"/>
    <col min="16" max="16" width="19.85546875" style="315" customWidth="1"/>
    <col min="17" max="17" width="9.85546875" style="315" customWidth="1"/>
    <col min="18" max="18" width="9.7109375" style="315" customWidth="1"/>
    <col min="19" max="19" width="23.85546875" style="315" customWidth="1"/>
    <col min="20" max="20" width="24.5703125" style="315" customWidth="1"/>
    <col min="21" max="21" width="16.140625" style="315" customWidth="1"/>
    <col min="22" max="22" width="11.5703125" style="314"/>
    <col min="23" max="23" width="10" style="314" customWidth="1"/>
    <col min="24" max="24" width="12" style="314" customWidth="1"/>
    <col min="25" max="25" width="12.85546875" style="314" customWidth="1"/>
    <col min="26" max="26" width="16.85546875" style="314" customWidth="1"/>
    <col min="27" max="28" width="17.140625" style="314" customWidth="1"/>
    <col min="29" max="29" width="22.42578125" style="314" customWidth="1"/>
    <col min="30" max="30" width="19.85546875" style="314" customWidth="1"/>
    <col min="31" max="31" width="31.42578125" style="314" customWidth="1"/>
    <col min="32" max="251" width="9.7109375" style="314" customWidth="1"/>
    <col min="252" max="252" width="4.140625" style="314" customWidth="1"/>
    <col min="253" max="253" width="17.28515625" style="314" customWidth="1"/>
    <col min="254" max="254" width="18" style="314" customWidth="1"/>
    <col min="255" max="255" width="14.5703125" style="314" customWidth="1"/>
    <col min="256" max="257" width="11.7109375" style="314" customWidth="1"/>
    <col min="258" max="1025" width="11.7109375" customWidth="1"/>
  </cols>
  <sheetData>
    <row r="1" spans="1:50" ht="18.75" x14ac:dyDescent="0.3">
      <c r="A1" s="88"/>
      <c r="B1" s="88"/>
      <c r="C1" s="88"/>
      <c r="D1" s="88"/>
      <c r="E1" s="88"/>
      <c r="F1" s="88"/>
      <c r="G1" s="88"/>
      <c r="H1" s="88"/>
      <c r="I1" s="88"/>
      <c r="J1" s="88"/>
      <c r="K1" s="88"/>
      <c r="L1" s="88"/>
      <c r="M1" s="88"/>
      <c r="N1" s="88"/>
      <c r="AB1" s="182"/>
    </row>
    <row r="2" spans="1:50" ht="16.5" x14ac:dyDescent="0.25">
      <c r="A2" s="88" t="s">
        <v>727</v>
      </c>
      <c r="B2" s="88"/>
      <c r="C2" s="88"/>
      <c r="D2" s="88"/>
      <c r="E2" s="88"/>
      <c r="F2" s="88"/>
      <c r="G2" s="88"/>
      <c r="H2" s="88"/>
      <c r="I2" s="88"/>
      <c r="J2" s="88"/>
      <c r="K2" s="88"/>
      <c r="L2" s="88"/>
      <c r="M2" s="88"/>
      <c r="N2" s="88"/>
      <c r="O2" s="336"/>
      <c r="P2" s="336"/>
      <c r="Q2" s="336"/>
      <c r="R2" s="336"/>
      <c r="S2" s="336"/>
      <c r="T2" s="336"/>
      <c r="U2" s="336"/>
      <c r="V2" s="336"/>
      <c r="W2" s="336"/>
      <c r="X2" s="336"/>
      <c r="Y2" s="336"/>
      <c r="Z2" s="336"/>
      <c r="AA2" s="336"/>
      <c r="AB2" s="336"/>
      <c r="AC2" s="336"/>
      <c r="AD2" s="336"/>
      <c r="AE2" s="336"/>
    </row>
    <row r="3" spans="1:50" ht="16.5" x14ac:dyDescent="0.25">
      <c r="A3" s="335"/>
      <c r="B3" s="335"/>
      <c r="C3" s="335"/>
      <c r="D3" s="335"/>
      <c r="E3" s="335"/>
      <c r="F3" s="335"/>
      <c r="G3" s="335"/>
      <c r="H3" s="335"/>
      <c r="I3" s="335"/>
      <c r="J3" s="335"/>
      <c r="K3" s="335"/>
      <c r="L3" s="335"/>
      <c r="M3" s="335"/>
      <c r="N3" s="335"/>
      <c r="O3" s="336"/>
      <c r="P3" s="336"/>
      <c r="Q3" s="336"/>
      <c r="R3" s="336"/>
      <c r="S3" s="336"/>
      <c r="T3" s="336"/>
      <c r="U3" s="336"/>
      <c r="V3" s="336"/>
      <c r="W3" s="336"/>
      <c r="X3" s="336"/>
      <c r="Y3" s="336"/>
      <c r="Z3" s="336"/>
      <c r="AA3" s="336"/>
      <c r="AB3" s="336"/>
      <c r="AC3" s="336"/>
      <c r="AD3" s="336"/>
      <c r="AE3" s="336"/>
    </row>
    <row r="4" spans="1:50" ht="15.75" x14ac:dyDescent="0.25">
      <c r="A4" s="96" t="s">
        <v>614</v>
      </c>
      <c r="B4" s="96"/>
      <c r="C4" s="96"/>
      <c r="D4" s="96"/>
      <c r="E4" s="96"/>
      <c r="F4" s="96"/>
      <c r="G4" s="96"/>
      <c r="H4" s="96"/>
      <c r="I4" s="96"/>
      <c r="J4" s="96"/>
      <c r="K4" s="96"/>
      <c r="L4" s="96"/>
      <c r="M4" s="96"/>
      <c r="N4" s="96"/>
      <c r="O4" s="306"/>
      <c r="P4" s="306"/>
      <c r="Q4" s="306"/>
      <c r="R4" s="306"/>
      <c r="S4" s="306"/>
      <c r="T4" s="306"/>
      <c r="U4" s="306"/>
      <c r="V4" s="306"/>
      <c r="W4" s="306"/>
      <c r="X4" s="306"/>
      <c r="Y4" s="306"/>
      <c r="Z4" s="306"/>
      <c r="AA4" s="306"/>
      <c r="AB4" s="306"/>
      <c r="AC4" s="306"/>
      <c r="AD4" s="306"/>
      <c r="AE4" s="306"/>
    </row>
    <row r="5" spans="1:50" ht="15.75" x14ac:dyDescent="0.25">
      <c r="A5" s="83" t="s">
        <v>6</v>
      </c>
      <c r="B5" s="83"/>
      <c r="C5" s="83"/>
      <c r="D5" s="83"/>
      <c r="E5" s="83"/>
      <c r="F5" s="83"/>
      <c r="G5" s="83"/>
      <c r="H5" s="83"/>
      <c r="I5" s="83"/>
      <c r="J5" s="83"/>
      <c r="K5" s="83"/>
      <c r="L5" s="83"/>
      <c r="M5" s="83"/>
      <c r="N5" s="83"/>
      <c r="O5" s="187"/>
      <c r="P5" s="187"/>
      <c r="Q5" s="187"/>
      <c r="R5" s="187"/>
      <c r="S5" s="187"/>
      <c r="T5" s="187"/>
      <c r="U5" s="187"/>
      <c r="V5" s="187"/>
      <c r="W5" s="187"/>
      <c r="X5" s="187"/>
      <c r="Y5" s="187"/>
      <c r="Z5" s="187"/>
      <c r="AA5" s="187"/>
      <c r="AB5" s="187"/>
      <c r="AC5" s="187"/>
      <c r="AD5" s="187"/>
      <c r="AE5" s="187"/>
    </row>
    <row r="6" spans="1:50" x14ac:dyDescent="0.25">
      <c r="A6" s="87"/>
      <c r="B6" s="87"/>
      <c r="C6" s="87"/>
      <c r="D6" s="87"/>
      <c r="E6" s="87"/>
      <c r="F6" s="87"/>
      <c r="G6" s="87"/>
      <c r="H6" s="87"/>
      <c r="I6" s="87"/>
      <c r="J6" s="87"/>
      <c r="K6" s="87"/>
      <c r="L6" s="87"/>
      <c r="M6" s="87"/>
      <c r="N6" s="87"/>
      <c r="O6" s="338"/>
      <c r="P6" s="338"/>
      <c r="Q6" s="338"/>
      <c r="R6" s="338"/>
      <c r="S6" s="338"/>
      <c r="T6" s="338"/>
      <c r="U6" s="338"/>
      <c r="V6" s="338"/>
      <c r="W6" s="338"/>
      <c r="X6" s="338"/>
      <c r="Y6" s="338"/>
      <c r="Z6" s="338"/>
      <c r="AA6" s="338"/>
      <c r="AB6" s="338"/>
      <c r="AC6" s="338"/>
      <c r="AD6" s="338"/>
      <c r="AE6" s="338"/>
    </row>
    <row r="7" spans="1:50" ht="18" customHeight="1" x14ac:dyDescent="0.25">
      <c r="A7" s="79" t="s">
        <v>728</v>
      </c>
      <c r="B7" s="79"/>
      <c r="C7" s="79"/>
      <c r="D7" s="79"/>
      <c r="E7" s="79"/>
      <c r="F7" s="79"/>
      <c r="G7" s="79"/>
      <c r="H7" s="79"/>
      <c r="I7" s="79"/>
      <c r="J7" s="79"/>
      <c r="K7" s="79"/>
      <c r="L7" s="79"/>
      <c r="M7" s="79"/>
      <c r="N7" s="79"/>
      <c r="O7" s="339"/>
      <c r="P7" s="339"/>
      <c r="Q7" s="339"/>
      <c r="R7" s="339"/>
      <c r="S7" s="339"/>
      <c r="T7" s="339"/>
      <c r="U7" s="339"/>
      <c r="V7" s="339"/>
      <c r="W7" s="339"/>
      <c r="X7" s="339"/>
      <c r="Y7" s="339"/>
      <c r="Z7" s="339"/>
      <c r="AA7" s="339"/>
      <c r="AB7" s="339"/>
      <c r="AC7" s="339"/>
      <c r="AD7" s="339"/>
      <c r="AE7" s="339"/>
    </row>
    <row r="8" spans="1:50" ht="18" customHeight="1" x14ac:dyDescent="0.25">
      <c r="A8" s="351"/>
      <c r="B8" s="352"/>
      <c r="C8" s="352"/>
      <c r="D8" s="352"/>
      <c r="E8" s="352"/>
      <c r="F8" s="352"/>
      <c r="G8" s="352"/>
      <c r="H8" s="352"/>
      <c r="I8" s="352"/>
      <c r="J8" s="352"/>
      <c r="K8" s="352"/>
      <c r="L8" s="352"/>
      <c r="M8" s="352"/>
      <c r="N8" s="352"/>
      <c r="O8" s="339"/>
      <c r="P8" s="339"/>
      <c r="Q8" s="339"/>
      <c r="R8" s="339"/>
      <c r="S8" s="339"/>
      <c r="T8" s="339"/>
      <c r="U8" s="339"/>
      <c r="V8" s="339"/>
      <c r="W8" s="339"/>
      <c r="X8" s="339"/>
      <c r="Y8" s="339"/>
      <c r="Z8" s="339"/>
      <c r="AA8" s="339"/>
      <c r="AB8" s="339"/>
      <c r="AC8" s="339"/>
      <c r="AD8" s="339"/>
      <c r="AE8" s="339"/>
    </row>
    <row r="9" spans="1:50" ht="18.75" x14ac:dyDescent="0.3">
      <c r="A9" s="79" t="s">
        <v>729</v>
      </c>
      <c r="B9" s="79"/>
      <c r="C9" s="79"/>
      <c r="D9" s="79"/>
      <c r="E9" s="79"/>
      <c r="F9" s="79"/>
      <c r="G9" s="79"/>
      <c r="H9" s="79"/>
      <c r="I9" s="79"/>
      <c r="J9" s="79"/>
      <c r="K9" s="79"/>
      <c r="L9" s="79"/>
      <c r="M9" s="79"/>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row>
    <row r="10" spans="1:50" ht="16.5" customHeight="1" x14ac:dyDescent="0.25">
      <c r="A10" s="82" t="s">
        <v>730</v>
      </c>
      <c r="B10" s="82"/>
      <c r="C10" s="82"/>
      <c r="D10" s="82"/>
      <c r="E10" s="82"/>
      <c r="F10" s="82"/>
      <c r="G10" s="82"/>
      <c r="H10" s="82"/>
      <c r="I10" s="82"/>
      <c r="J10" s="82"/>
      <c r="K10" s="82"/>
      <c r="L10" s="82"/>
      <c r="M10" s="82"/>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row>
    <row r="11" spans="1:50" x14ac:dyDescent="0.25">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row>
    <row r="12" spans="1:50" ht="62.25" customHeight="1" x14ac:dyDescent="0.25">
      <c r="A12" s="81" t="s">
        <v>731</v>
      </c>
      <c r="B12" s="7" t="s">
        <v>732</v>
      </c>
      <c r="C12" s="7" t="s">
        <v>733</v>
      </c>
      <c r="D12" s="7" t="s">
        <v>734</v>
      </c>
      <c r="E12" s="7"/>
      <c r="F12" s="7"/>
      <c r="G12" s="80" t="s">
        <v>735</v>
      </c>
      <c r="H12" s="84" t="s">
        <v>736</v>
      </c>
      <c r="I12" s="84"/>
      <c r="J12" s="7"/>
      <c r="K12" s="7"/>
      <c r="L12" s="7" t="s">
        <v>419</v>
      </c>
      <c r="M12" s="7"/>
      <c r="N12" s="357"/>
      <c r="O12" s="358"/>
      <c r="P12" s="357"/>
      <c r="Q12" s="358"/>
      <c r="R12" s="358"/>
      <c r="S12" s="358"/>
      <c r="T12" s="358"/>
      <c r="U12" s="358"/>
      <c r="V12" s="359"/>
      <c r="W12" s="359"/>
      <c r="X12" s="359"/>
      <c r="Y12" s="359"/>
      <c r="Z12" s="359"/>
      <c r="AA12" s="359"/>
      <c r="AB12" s="359"/>
      <c r="AC12" s="359"/>
      <c r="AD12" s="359"/>
      <c r="AE12" s="359"/>
    </row>
    <row r="13" spans="1:50" ht="110.25" x14ac:dyDescent="0.25">
      <c r="A13" s="81"/>
      <c r="B13" s="7"/>
      <c r="C13" s="7"/>
      <c r="D13" s="360" t="s">
        <v>737</v>
      </c>
      <c r="E13" s="360" t="s">
        <v>738</v>
      </c>
      <c r="F13" s="361" t="s">
        <v>739</v>
      </c>
      <c r="G13" s="80"/>
      <c r="H13" s="356" t="s">
        <v>740</v>
      </c>
      <c r="I13" s="356" t="s">
        <v>306</v>
      </c>
      <c r="J13" s="356" t="s">
        <v>740</v>
      </c>
      <c r="K13" s="356" t="s">
        <v>741</v>
      </c>
      <c r="L13" s="356" t="s">
        <v>740</v>
      </c>
      <c r="M13" s="356" t="s">
        <v>741</v>
      </c>
    </row>
    <row r="14" spans="1:50" ht="15.75" x14ac:dyDescent="0.25">
      <c r="A14" s="355">
        <v>1</v>
      </c>
      <c r="B14" s="356">
        <v>2</v>
      </c>
      <c r="C14" s="356">
        <v>3</v>
      </c>
      <c r="D14" s="356">
        <v>4</v>
      </c>
      <c r="E14" s="356">
        <v>5</v>
      </c>
      <c r="F14" s="356">
        <v>6</v>
      </c>
      <c r="G14" s="356">
        <v>7</v>
      </c>
      <c r="H14" s="356">
        <v>8</v>
      </c>
      <c r="I14" s="356">
        <v>9</v>
      </c>
      <c r="J14" s="356">
        <v>10</v>
      </c>
      <c r="K14" s="356">
        <v>11</v>
      </c>
      <c r="L14" s="356">
        <v>10</v>
      </c>
      <c r="M14" s="356">
        <v>11</v>
      </c>
    </row>
    <row r="15" spans="1:50" ht="18.75" customHeight="1" x14ac:dyDescent="0.25">
      <c r="A15" s="355" t="s">
        <v>571</v>
      </c>
      <c r="B15" s="356"/>
      <c r="C15" s="356" t="s">
        <v>742</v>
      </c>
      <c r="D15" s="362" t="s">
        <v>101</v>
      </c>
      <c r="E15" s="362" t="s">
        <v>101</v>
      </c>
      <c r="F15" s="362" t="s">
        <v>101</v>
      </c>
      <c r="G15" s="362" t="s">
        <v>101</v>
      </c>
      <c r="H15" s="362" t="s">
        <v>101</v>
      </c>
      <c r="I15" s="362" t="s">
        <v>101</v>
      </c>
      <c r="J15" s="362" t="s">
        <v>101</v>
      </c>
      <c r="K15" s="362" t="s">
        <v>101</v>
      </c>
      <c r="L15" s="362" t="s">
        <v>101</v>
      </c>
      <c r="M15" s="362" t="s">
        <v>101</v>
      </c>
    </row>
    <row r="16" spans="1:50" ht="66.75" customHeight="1" x14ac:dyDescent="0.25">
      <c r="A16" s="355" t="s">
        <v>114</v>
      </c>
      <c r="B16" s="361" t="s">
        <v>743</v>
      </c>
      <c r="C16" s="356" t="s">
        <v>101</v>
      </c>
      <c r="D16" s="362" t="s">
        <v>101</v>
      </c>
      <c r="E16" s="362" t="s">
        <v>101</v>
      </c>
      <c r="F16" s="362" t="s">
        <v>101</v>
      </c>
      <c r="G16" s="362" t="s">
        <v>101</v>
      </c>
      <c r="H16" s="362" t="s">
        <v>101</v>
      </c>
      <c r="I16" s="362" t="s">
        <v>101</v>
      </c>
      <c r="J16" s="362" t="s">
        <v>101</v>
      </c>
      <c r="K16" s="362" t="s">
        <v>101</v>
      </c>
      <c r="L16" s="362" t="s">
        <v>101</v>
      </c>
      <c r="M16" s="362" t="s">
        <v>101</v>
      </c>
    </row>
    <row r="17" spans="1:13" s="314" customFormat="1" ht="33.75" customHeight="1" x14ac:dyDescent="0.25">
      <c r="A17" s="81" t="s">
        <v>116</v>
      </c>
      <c r="B17" s="78" t="s">
        <v>744</v>
      </c>
      <c r="C17" s="356" t="s">
        <v>745</v>
      </c>
      <c r="D17" s="362" t="s">
        <v>101</v>
      </c>
      <c r="E17" s="362" t="s">
        <v>101</v>
      </c>
      <c r="F17" s="362" t="s">
        <v>101</v>
      </c>
      <c r="G17" s="362" t="s">
        <v>101</v>
      </c>
      <c r="H17" s="362" t="s">
        <v>101</v>
      </c>
      <c r="I17" s="362" t="s">
        <v>101</v>
      </c>
      <c r="J17" s="362" t="s">
        <v>101</v>
      </c>
      <c r="K17" s="362" t="s">
        <v>101</v>
      </c>
      <c r="L17" s="362" t="s">
        <v>101</v>
      </c>
      <c r="M17" s="362" t="s">
        <v>101</v>
      </c>
    </row>
    <row r="18" spans="1:13" s="314" customFormat="1" ht="32.25" customHeight="1" x14ac:dyDescent="0.25">
      <c r="A18" s="81"/>
      <c r="B18" s="78"/>
      <c r="C18" s="356" t="s">
        <v>746</v>
      </c>
      <c r="D18" s="362" t="s">
        <v>101</v>
      </c>
      <c r="E18" s="362" t="s">
        <v>101</v>
      </c>
      <c r="F18" s="362" t="s">
        <v>101</v>
      </c>
      <c r="G18" s="362" t="s">
        <v>101</v>
      </c>
      <c r="H18" s="362" t="s">
        <v>101</v>
      </c>
      <c r="I18" s="362" t="s">
        <v>101</v>
      </c>
      <c r="J18" s="362" t="s">
        <v>101</v>
      </c>
      <c r="K18" s="362" t="s">
        <v>101</v>
      </c>
      <c r="L18" s="362" t="s">
        <v>101</v>
      </c>
      <c r="M18" s="362" t="s">
        <v>101</v>
      </c>
    </row>
    <row r="19" spans="1:13" s="314" customFormat="1" ht="21" customHeight="1" x14ac:dyDescent="0.25">
      <c r="A19" s="81" t="s">
        <v>118</v>
      </c>
      <c r="B19" s="78" t="s">
        <v>747</v>
      </c>
      <c r="C19" s="356" t="s">
        <v>745</v>
      </c>
      <c r="D19" s="362" t="s">
        <v>101</v>
      </c>
      <c r="E19" s="362" t="s">
        <v>101</v>
      </c>
      <c r="F19" s="362" t="s">
        <v>101</v>
      </c>
      <c r="G19" s="362" t="s">
        <v>101</v>
      </c>
      <c r="H19" s="362" t="s">
        <v>101</v>
      </c>
      <c r="I19" s="362" t="s">
        <v>101</v>
      </c>
      <c r="J19" s="362" t="s">
        <v>101</v>
      </c>
      <c r="K19" s="362" t="s">
        <v>101</v>
      </c>
      <c r="L19" s="362" t="s">
        <v>101</v>
      </c>
      <c r="M19" s="362" t="s">
        <v>101</v>
      </c>
    </row>
    <row r="20" spans="1:13" s="314" customFormat="1" ht="18.75" customHeight="1" x14ac:dyDescent="0.25">
      <c r="A20" s="81"/>
      <c r="B20" s="78"/>
      <c r="C20" s="356" t="s">
        <v>746</v>
      </c>
      <c r="D20" s="362" t="s">
        <v>101</v>
      </c>
      <c r="E20" s="362" t="s">
        <v>101</v>
      </c>
      <c r="F20" s="362" t="s">
        <v>101</v>
      </c>
      <c r="G20" s="362" t="s">
        <v>101</v>
      </c>
      <c r="H20" s="362" t="s">
        <v>101</v>
      </c>
      <c r="I20" s="362" t="s">
        <v>101</v>
      </c>
      <c r="J20" s="362" t="s">
        <v>101</v>
      </c>
      <c r="K20" s="362" t="s">
        <v>101</v>
      </c>
      <c r="L20" s="362" t="s">
        <v>101</v>
      </c>
      <c r="M20" s="362" t="s">
        <v>101</v>
      </c>
    </row>
    <row r="21" spans="1:13" s="314" customFormat="1" ht="18.75" customHeight="1" x14ac:dyDescent="0.25">
      <c r="A21" s="81" t="s">
        <v>126</v>
      </c>
      <c r="B21" s="78" t="s">
        <v>748</v>
      </c>
      <c r="C21" s="356" t="s">
        <v>745</v>
      </c>
      <c r="D21" s="362" t="s">
        <v>101</v>
      </c>
      <c r="E21" s="362" t="s">
        <v>101</v>
      </c>
      <c r="F21" s="362" t="s">
        <v>101</v>
      </c>
      <c r="G21" s="362" t="s">
        <v>101</v>
      </c>
      <c r="H21" s="362" t="s">
        <v>101</v>
      </c>
      <c r="I21" s="362" t="s">
        <v>101</v>
      </c>
      <c r="J21" s="362" t="s">
        <v>101</v>
      </c>
      <c r="K21" s="362" t="s">
        <v>101</v>
      </c>
      <c r="L21" s="362" t="s">
        <v>101</v>
      </c>
      <c r="M21" s="362" t="s">
        <v>101</v>
      </c>
    </row>
    <row r="22" spans="1:13" s="314" customFormat="1" ht="21" customHeight="1" x14ac:dyDescent="0.25">
      <c r="A22" s="81"/>
      <c r="B22" s="78"/>
      <c r="C22" s="356" t="s">
        <v>746</v>
      </c>
      <c r="D22" s="362" t="s">
        <v>101</v>
      </c>
      <c r="E22" s="362" t="s">
        <v>101</v>
      </c>
      <c r="F22" s="362" t="s">
        <v>101</v>
      </c>
      <c r="G22" s="362" t="s">
        <v>101</v>
      </c>
      <c r="H22" s="362" t="s">
        <v>101</v>
      </c>
      <c r="I22" s="362" t="s">
        <v>101</v>
      </c>
      <c r="J22" s="362" t="s">
        <v>101</v>
      </c>
      <c r="K22" s="362" t="s">
        <v>101</v>
      </c>
      <c r="L22" s="362" t="s">
        <v>101</v>
      </c>
      <c r="M22" s="362" t="s">
        <v>101</v>
      </c>
    </row>
    <row r="23" spans="1:13" s="314" customFormat="1" ht="19.5" customHeight="1" x14ac:dyDescent="0.25">
      <c r="A23" s="81" t="s">
        <v>128</v>
      </c>
      <c r="B23" s="78" t="s">
        <v>749</v>
      </c>
      <c r="C23" s="356" t="s">
        <v>745</v>
      </c>
      <c r="D23" s="362" t="s">
        <v>101</v>
      </c>
      <c r="E23" s="362" t="s">
        <v>101</v>
      </c>
      <c r="F23" s="362" t="s">
        <v>101</v>
      </c>
      <c r="G23" s="362" t="s">
        <v>101</v>
      </c>
      <c r="H23" s="362" t="s">
        <v>101</v>
      </c>
      <c r="I23" s="362" t="s">
        <v>101</v>
      </c>
      <c r="J23" s="362" t="s">
        <v>101</v>
      </c>
      <c r="K23" s="362" t="s">
        <v>101</v>
      </c>
      <c r="L23" s="362" t="s">
        <v>101</v>
      </c>
      <c r="M23" s="362" t="s">
        <v>101</v>
      </c>
    </row>
    <row r="24" spans="1:13" s="314" customFormat="1" ht="21" customHeight="1" x14ac:dyDescent="0.25">
      <c r="A24" s="81"/>
      <c r="B24" s="78"/>
      <c r="C24" s="356" t="s">
        <v>746</v>
      </c>
      <c r="D24" s="362" t="s">
        <v>101</v>
      </c>
      <c r="E24" s="362" t="s">
        <v>101</v>
      </c>
      <c r="F24" s="362" t="s">
        <v>101</v>
      </c>
      <c r="G24" s="362" t="s">
        <v>101</v>
      </c>
      <c r="H24" s="362" t="s">
        <v>101</v>
      </c>
      <c r="I24" s="362" t="s">
        <v>101</v>
      </c>
      <c r="J24" s="362" t="s">
        <v>101</v>
      </c>
      <c r="K24" s="362" t="s">
        <v>101</v>
      </c>
      <c r="L24" s="362" t="s">
        <v>101</v>
      </c>
      <c r="M24" s="362" t="s">
        <v>101</v>
      </c>
    </row>
    <row r="25" spans="1:13" s="314" customFormat="1" ht="18.75" customHeight="1" x14ac:dyDescent="0.25">
      <c r="A25" s="81" t="s">
        <v>718</v>
      </c>
      <c r="B25" s="78" t="s">
        <v>750</v>
      </c>
      <c r="C25" s="356" t="s">
        <v>745</v>
      </c>
      <c r="D25" s="362" t="s">
        <v>101</v>
      </c>
      <c r="E25" s="362" t="s">
        <v>101</v>
      </c>
      <c r="F25" s="362" t="s">
        <v>101</v>
      </c>
      <c r="G25" s="362" t="s">
        <v>101</v>
      </c>
      <c r="H25" s="362" t="s">
        <v>101</v>
      </c>
      <c r="I25" s="362" t="s">
        <v>101</v>
      </c>
      <c r="J25" s="362" t="s">
        <v>101</v>
      </c>
      <c r="K25" s="362" t="s">
        <v>101</v>
      </c>
      <c r="L25" s="362" t="s">
        <v>101</v>
      </c>
      <c r="M25" s="362" t="s">
        <v>101</v>
      </c>
    </row>
    <row r="26" spans="1:13" s="314" customFormat="1" ht="18.75" customHeight="1" x14ac:dyDescent="0.25">
      <c r="A26" s="81"/>
      <c r="B26" s="78"/>
      <c r="C26" s="356" t="s">
        <v>746</v>
      </c>
      <c r="D26" s="362" t="s">
        <v>101</v>
      </c>
      <c r="E26" s="362" t="s">
        <v>101</v>
      </c>
      <c r="F26" s="362" t="s">
        <v>101</v>
      </c>
      <c r="G26" s="362" t="s">
        <v>101</v>
      </c>
      <c r="H26" s="362" t="s">
        <v>101</v>
      </c>
      <c r="I26" s="362" t="s">
        <v>101</v>
      </c>
      <c r="J26" s="362" t="s">
        <v>101</v>
      </c>
      <c r="K26" s="362" t="s">
        <v>101</v>
      </c>
      <c r="L26" s="362" t="s">
        <v>101</v>
      </c>
      <c r="M26" s="362" t="s">
        <v>101</v>
      </c>
    </row>
    <row r="27" spans="1:13" s="314" customFormat="1" ht="27" customHeight="1" x14ac:dyDescent="0.25">
      <c r="A27" s="81" t="s">
        <v>130</v>
      </c>
      <c r="B27" s="78" t="s">
        <v>751</v>
      </c>
      <c r="C27" s="356" t="s">
        <v>745</v>
      </c>
      <c r="D27" s="362" t="s">
        <v>101</v>
      </c>
      <c r="E27" s="362" t="s">
        <v>101</v>
      </c>
      <c r="F27" s="362" t="s">
        <v>101</v>
      </c>
      <c r="G27" s="362" t="s">
        <v>101</v>
      </c>
      <c r="H27" s="362" t="s">
        <v>101</v>
      </c>
      <c r="I27" s="362" t="s">
        <v>101</v>
      </c>
      <c r="J27" s="362" t="s">
        <v>101</v>
      </c>
      <c r="K27" s="362" t="s">
        <v>101</v>
      </c>
      <c r="L27" s="362" t="s">
        <v>101</v>
      </c>
      <c r="M27" s="362" t="s">
        <v>101</v>
      </c>
    </row>
    <row r="28" spans="1:13" s="314" customFormat="1" ht="19.5" customHeight="1" x14ac:dyDescent="0.25">
      <c r="A28" s="81"/>
      <c r="B28" s="78"/>
      <c r="C28" s="356" t="s">
        <v>746</v>
      </c>
      <c r="D28" s="362" t="s">
        <v>101</v>
      </c>
      <c r="E28" s="362" t="s">
        <v>101</v>
      </c>
      <c r="F28" s="362" t="s">
        <v>101</v>
      </c>
      <c r="G28" s="362" t="s">
        <v>101</v>
      </c>
      <c r="H28" s="362" t="s">
        <v>101</v>
      </c>
      <c r="I28" s="362" t="s">
        <v>101</v>
      </c>
      <c r="J28" s="362" t="s">
        <v>101</v>
      </c>
      <c r="K28" s="362" t="s">
        <v>101</v>
      </c>
      <c r="L28" s="362" t="s">
        <v>101</v>
      </c>
      <c r="M28" s="362" t="s">
        <v>101</v>
      </c>
    </row>
    <row r="29" spans="1:13" s="314" customFormat="1" ht="18" customHeight="1" x14ac:dyDescent="0.25">
      <c r="A29" s="81" t="s">
        <v>132</v>
      </c>
      <c r="B29" s="78" t="s">
        <v>747</v>
      </c>
      <c r="C29" s="356" t="s">
        <v>745</v>
      </c>
      <c r="D29" s="362" t="s">
        <v>101</v>
      </c>
      <c r="E29" s="362" t="s">
        <v>101</v>
      </c>
      <c r="F29" s="362" t="s">
        <v>101</v>
      </c>
      <c r="G29" s="362" t="s">
        <v>101</v>
      </c>
      <c r="H29" s="362" t="s">
        <v>101</v>
      </c>
      <c r="I29" s="362" t="s">
        <v>101</v>
      </c>
      <c r="J29" s="362" t="s">
        <v>101</v>
      </c>
      <c r="K29" s="362" t="s">
        <v>101</v>
      </c>
      <c r="L29" s="362" t="s">
        <v>101</v>
      </c>
      <c r="M29" s="362" t="s">
        <v>101</v>
      </c>
    </row>
    <row r="30" spans="1:13" s="314" customFormat="1" ht="18" customHeight="1" x14ac:dyDescent="0.25">
      <c r="A30" s="81"/>
      <c r="B30" s="78"/>
      <c r="C30" s="356" t="s">
        <v>746</v>
      </c>
      <c r="D30" s="362" t="s">
        <v>101</v>
      </c>
      <c r="E30" s="362" t="s">
        <v>101</v>
      </c>
      <c r="F30" s="362" t="s">
        <v>101</v>
      </c>
      <c r="G30" s="362" t="s">
        <v>101</v>
      </c>
      <c r="H30" s="362" t="s">
        <v>101</v>
      </c>
      <c r="I30" s="362" t="s">
        <v>101</v>
      </c>
      <c r="J30" s="362" t="s">
        <v>101</v>
      </c>
      <c r="K30" s="362" t="s">
        <v>101</v>
      </c>
      <c r="L30" s="362" t="s">
        <v>101</v>
      </c>
      <c r="M30" s="362" t="s">
        <v>101</v>
      </c>
    </row>
    <row r="31" spans="1:13" s="314" customFormat="1" ht="17.25" customHeight="1" x14ac:dyDescent="0.25">
      <c r="A31" s="81" t="s">
        <v>134</v>
      </c>
      <c r="B31" s="78" t="s">
        <v>748</v>
      </c>
      <c r="C31" s="356" t="s">
        <v>745</v>
      </c>
      <c r="D31" s="362" t="s">
        <v>101</v>
      </c>
      <c r="E31" s="362" t="s">
        <v>101</v>
      </c>
      <c r="F31" s="362" t="s">
        <v>101</v>
      </c>
      <c r="G31" s="362" t="s">
        <v>101</v>
      </c>
      <c r="H31" s="362" t="s">
        <v>101</v>
      </c>
      <c r="I31" s="362" t="s">
        <v>101</v>
      </c>
      <c r="J31" s="362" t="s">
        <v>101</v>
      </c>
      <c r="K31" s="362" t="s">
        <v>101</v>
      </c>
      <c r="L31" s="362" t="s">
        <v>101</v>
      </c>
      <c r="M31" s="362" t="s">
        <v>101</v>
      </c>
    </row>
    <row r="32" spans="1:13" s="314" customFormat="1" ht="16.5" customHeight="1" x14ac:dyDescent="0.25">
      <c r="A32" s="81"/>
      <c r="B32" s="78"/>
      <c r="C32" s="356" t="s">
        <v>746</v>
      </c>
      <c r="D32" s="362" t="s">
        <v>101</v>
      </c>
      <c r="E32" s="362" t="s">
        <v>101</v>
      </c>
      <c r="F32" s="362" t="s">
        <v>101</v>
      </c>
      <c r="G32" s="362" t="s">
        <v>101</v>
      </c>
      <c r="H32" s="362" t="s">
        <v>101</v>
      </c>
      <c r="I32" s="362" t="s">
        <v>101</v>
      </c>
      <c r="J32" s="362" t="s">
        <v>101</v>
      </c>
      <c r="K32" s="362" t="s">
        <v>101</v>
      </c>
      <c r="L32" s="362" t="s">
        <v>101</v>
      </c>
      <c r="M32" s="362" t="s">
        <v>101</v>
      </c>
    </row>
    <row r="33" spans="1:13" s="314" customFormat="1" ht="16.5" customHeight="1" x14ac:dyDescent="0.25">
      <c r="A33" s="81" t="s">
        <v>752</v>
      </c>
      <c r="B33" s="78" t="s">
        <v>749</v>
      </c>
      <c r="C33" s="356" t="s">
        <v>753</v>
      </c>
      <c r="D33" s="362" t="s">
        <v>101</v>
      </c>
      <c r="E33" s="362" t="s">
        <v>101</v>
      </c>
      <c r="F33" s="362" t="s">
        <v>101</v>
      </c>
      <c r="G33" s="362" t="s">
        <v>101</v>
      </c>
      <c r="H33" s="362" t="s">
        <v>101</v>
      </c>
      <c r="I33" s="362" t="s">
        <v>101</v>
      </c>
      <c r="J33" s="362" t="s">
        <v>101</v>
      </c>
      <c r="K33" s="362" t="s">
        <v>101</v>
      </c>
      <c r="L33" s="362" t="s">
        <v>101</v>
      </c>
      <c r="M33" s="362" t="s">
        <v>101</v>
      </c>
    </row>
    <row r="34" spans="1:13" s="314" customFormat="1" ht="15.75" customHeight="1" x14ac:dyDescent="0.25">
      <c r="A34" s="81"/>
      <c r="B34" s="78"/>
      <c r="C34" s="356" t="s">
        <v>754</v>
      </c>
      <c r="D34" s="362" t="s">
        <v>101</v>
      </c>
      <c r="E34" s="362" t="s">
        <v>101</v>
      </c>
      <c r="F34" s="362" t="s">
        <v>101</v>
      </c>
      <c r="G34" s="362" t="s">
        <v>101</v>
      </c>
      <c r="H34" s="362" t="s">
        <v>101</v>
      </c>
      <c r="I34" s="362" t="s">
        <v>101</v>
      </c>
      <c r="J34" s="362" t="s">
        <v>101</v>
      </c>
      <c r="K34" s="362" t="s">
        <v>101</v>
      </c>
      <c r="L34" s="362" t="s">
        <v>101</v>
      </c>
      <c r="M34" s="362" t="s">
        <v>101</v>
      </c>
    </row>
    <row r="35" spans="1:13" s="314" customFormat="1" ht="18.75" customHeight="1" x14ac:dyDescent="0.25">
      <c r="A35" s="81" t="s">
        <v>755</v>
      </c>
      <c r="B35" s="78" t="s">
        <v>750</v>
      </c>
      <c r="C35" s="356" t="s">
        <v>753</v>
      </c>
      <c r="D35" s="362" t="s">
        <v>101</v>
      </c>
      <c r="E35" s="362" t="s">
        <v>101</v>
      </c>
      <c r="F35" s="362" t="s">
        <v>101</v>
      </c>
      <c r="G35" s="362" t="s">
        <v>101</v>
      </c>
      <c r="H35" s="362" t="s">
        <v>101</v>
      </c>
      <c r="I35" s="362" t="s">
        <v>101</v>
      </c>
      <c r="J35" s="362" t="s">
        <v>101</v>
      </c>
      <c r="K35" s="362" t="s">
        <v>101</v>
      </c>
      <c r="L35" s="362" t="s">
        <v>101</v>
      </c>
      <c r="M35" s="362" t="s">
        <v>101</v>
      </c>
    </row>
    <row r="36" spans="1:13" s="314" customFormat="1" ht="18" customHeight="1" x14ac:dyDescent="0.25">
      <c r="A36" s="81"/>
      <c r="B36" s="78"/>
      <c r="C36" s="356" t="s">
        <v>754</v>
      </c>
      <c r="D36" s="362" t="s">
        <v>101</v>
      </c>
      <c r="E36" s="362" t="s">
        <v>101</v>
      </c>
      <c r="F36" s="362" t="s">
        <v>101</v>
      </c>
      <c r="G36" s="362" t="s">
        <v>101</v>
      </c>
      <c r="H36" s="362" t="s">
        <v>101</v>
      </c>
      <c r="I36" s="362" t="s">
        <v>101</v>
      </c>
      <c r="J36" s="362" t="s">
        <v>101</v>
      </c>
      <c r="K36" s="362" t="s">
        <v>101</v>
      </c>
      <c r="L36" s="362" t="s">
        <v>101</v>
      </c>
      <c r="M36" s="362" t="s">
        <v>101</v>
      </c>
    </row>
    <row r="37" spans="1:13" s="314" customFormat="1" ht="30" customHeight="1" x14ac:dyDescent="0.25">
      <c r="A37" s="81" t="s">
        <v>136</v>
      </c>
      <c r="B37" s="78" t="s">
        <v>756</v>
      </c>
      <c r="C37" s="356" t="s">
        <v>753</v>
      </c>
      <c r="D37" s="362" t="s">
        <v>101</v>
      </c>
      <c r="E37" s="362" t="s">
        <v>101</v>
      </c>
      <c r="F37" s="362" t="s">
        <v>101</v>
      </c>
      <c r="G37" s="362" t="s">
        <v>101</v>
      </c>
      <c r="H37" s="362" t="s">
        <v>101</v>
      </c>
      <c r="I37" s="362" t="s">
        <v>101</v>
      </c>
      <c r="J37" s="362" t="s">
        <v>101</v>
      </c>
      <c r="K37" s="362" t="s">
        <v>101</v>
      </c>
      <c r="L37" s="362" t="s">
        <v>101</v>
      </c>
      <c r="M37" s="362" t="s">
        <v>101</v>
      </c>
    </row>
    <row r="38" spans="1:13" s="314" customFormat="1" ht="18.75" customHeight="1" x14ac:dyDescent="0.25">
      <c r="A38" s="81"/>
      <c r="B38" s="78"/>
      <c r="C38" s="356" t="s">
        <v>754</v>
      </c>
      <c r="D38" s="362" t="s">
        <v>101</v>
      </c>
      <c r="E38" s="362" t="s">
        <v>101</v>
      </c>
      <c r="F38" s="362" t="s">
        <v>101</v>
      </c>
      <c r="G38" s="362" t="s">
        <v>101</v>
      </c>
      <c r="H38" s="362" t="s">
        <v>101</v>
      </c>
      <c r="I38" s="362" t="s">
        <v>101</v>
      </c>
      <c r="J38" s="362" t="s">
        <v>101</v>
      </c>
      <c r="K38" s="362" t="s">
        <v>101</v>
      </c>
      <c r="L38" s="362" t="s">
        <v>101</v>
      </c>
      <c r="M38" s="362" t="s">
        <v>101</v>
      </c>
    </row>
    <row r="39" spans="1:13" s="314" customFormat="1" ht="16.5" customHeight="1" x14ac:dyDescent="0.25">
      <c r="A39" s="81" t="s">
        <v>138</v>
      </c>
      <c r="B39" s="78" t="s">
        <v>747</v>
      </c>
      <c r="C39" s="356" t="s">
        <v>753</v>
      </c>
      <c r="D39" s="362" t="s">
        <v>101</v>
      </c>
      <c r="E39" s="362" t="s">
        <v>101</v>
      </c>
      <c r="F39" s="362" t="s">
        <v>101</v>
      </c>
      <c r="G39" s="362" t="s">
        <v>101</v>
      </c>
      <c r="H39" s="362" t="s">
        <v>101</v>
      </c>
      <c r="I39" s="362" t="s">
        <v>101</v>
      </c>
      <c r="J39" s="362" t="s">
        <v>101</v>
      </c>
      <c r="K39" s="362" t="s">
        <v>101</v>
      </c>
      <c r="L39" s="362" t="s">
        <v>101</v>
      </c>
      <c r="M39" s="362" t="s">
        <v>101</v>
      </c>
    </row>
    <row r="40" spans="1:13" s="314" customFormat="1" ht="16.5" customHeight="1" x14ac:dyDescent="0.25">
      <c r="A40" s="81"/>
      <c r="B40" s="78"/>
      <c r="C40" s="356" t="s">
        <v>754</v>
      </c>
      <c r="D40" s="362" t="s">
        <v>101</v>
      </c>
      <c r="E40" s="362" t="s">
        <v>101</v>
      </c>
      <c r="F40" s="362" t="s">
        <v>101</v>
      </c>
      <c r="G40" s="362" t="s">
        <v>101</v>
      </c>
      <c r="H40" s="362" t="s">
        <v>101</v>
      </c>
      <c r="I40" s="362" t="s">
        <v>101</v>
      </c>
      <c r="J40" s="362" t="s">
        <v>101</v>
      </c>
      <c r="K40" s="362" t="s">
        <v>101</v>
      </c>
      <c r="L40" s="362" t="s">
        <v>101</v>
      </c>
      <c r="M40" s="362" t="s">
        <v>101</v>
      </c>
    </row>
    <row r="41" spans="1:13" s="314" customFormat="1" ht="17.25" customHeight="1" x14ac:dyDescent="0.25">
      <c r="A41" s="81" t="s">
        <v>143</v>
      </c>
      <c r="B41" s="78" t="s">
        <v>748</v>
      </c>
      <c r="C41" s="356" t="s">
        <v>753</v>
      </c>
      <c r="D41" s="362" t="s">
        <v>101</v>
      </c>
      <c r="E41" s="362" t="s">
        <v>101</v>
      </c>
      <c r="F41" s="362" t="s">
        <v>101</v>
      </c>
      <c r="G41" s="362" t="s">
        <v>101</v>
      </c>
      <c r="H41" s="362" t="s">
        <v>101</v>
      </c>
      <c r="I41" s="362" t="s">
        <v>101</v>
      </c>
      <c r="J41" s="362" t="s">
        <v>101</v>
      </c>
      <c r="K41" s="362" t="s">
        <v>101</v>
      </c>
      <c r="L41" s="362" t="s">
        <v>101</v>
      </c>
      <c r="M41" s="362" t="s">
        <v>101</v>
      </c>
    </row>
    <row r="42" spans="1:13" s="314" customFormat="1" ht="16.5" customHeight="1" x14ac:dyDescent="0.25">
      <c r="A42" s="81"/>
      <c r="B42" s="78"/>
      <c r="C42" s="356" t="s">
        <v>754</v>
      </c>
      <c r="D42" s="362" t="s">
        <v>101</v>
      </c>
      <c r="E42" s="362" t="s">
        <v>101</v>
      </c>
      <c r="F42" s="362" t="s">
        <v>101</v>
      </c>
      <c r="G42" s="362" t="s">
        <v>101</v>
      </c>
      <c r="H42" s="362" t="s">
        <v>101</v>
      </c>
      <c r="I42" s="362" t="s">
        <v>101</v>
      </c>
      <c r="J42" s="362" t="s">
        <v>101</v>
      </c>
      <c r="K42" s="362" t="s">
        <v>101</v>
      </c>
      <c r="L42" s="362" t="s">
        <v>101</v>
      </c>
      <c r="M42" s="362" t="s">
        <v>101</v>
      </c>
    </row>
    <row r="43" spans="1:13" s="314" customFormat="1" ht="17.25" customHeight="1" x14ac:dyDescent="0.25">
      <c r="A43" s="81" t="s">
        <v>757</v>
      </c>
      <c r="B43" s="78" t="s">
        <v>749</v>
      </c>
      <c r="C43" s="356" t="s">
        <v>753</v>
      </c>
      <c r="D43" s="362" t="s">
        <v>101</v>
      </c>
      <c r="E43" s="362" t="s">
        <v>101</v>
      </c>
      <c r="F43" s="362" t="s">
        <v>101</v>
      </c>
      <c r="G43" s="362" t="s">
        <v>101</v>
      </c>
      <c r="H43" s="362" t="s">
        <v>101</v>
      </c>
      <c r="I43" s="362" t="s">
        <v>101</v>
      </c>
      <c r="J43" s="362" t="s">
        <v>101</v>
      </c>
      <c r="K43" s="362" t="s">
        <v>101</v>
      </c>
      <c r="L43" s="362" t="s">
        <v>101</v>
      </c>
      <c r="M43" s="362" t="s">
        <v>101</v>
      </c>
    </row>
    <row r="44" spans="1:13" s="314" customFormat="1" ht="17.25" customHeight="1" x14ac:dyDescent="0.25">
      <c r="A44" s="81"/>
      <c r="B44" s="78"/>
      <c r="C44" s="356" t="s">
        <v>754</v>
      </c>
      <c r="D44" s="362" t="s">
        <v>101</v>
      </c>
      <c r="E44" s="362" t="s">
        <v>101</v>
      </c>
      <c r="F44" s="362" t="s">
        <v>101</v>
      </c>
      <c r="G44" s="362" t="s">
        <v>101</v>
      </c>
      <c r="H44" s="362" t="s">
        <v>101</v>
      </c>
      <c r="I44" s="362" t="s">
        <v>101</v>
      </c>
      <c r="J44" s="362" t="s">
        <v>101</v>
      </c>
      <c r="K44" s="362" t="s">
        <v>101</v>
      </c>
      <c r="L44" s="362" t="s">
        <v>101</v>
      </c>
      <c r="M44" s="362" t="s">
        <v>101</v>
      </c>
    </row>
    <row r="45" spans="1:13" s="314" customFormat="1" ht="16.5" customHeight="1" x14ac:dyDescent="0.25">
      <c r="A45" s="81" t="s">
        <v>758</v>
      </c>
      <c r="B45" s="78" t="s">
        <v>750</v>
      </c>
      <c r="C45" s="356" t="s">
        <v>753</v>
      </c>
      <c r="D45" s="362" t="s">
        <v>101</v>
      </c>
      <c r="E45" s="362" t="s">
        <v>101</v>
      </c>
      <c r="F45" s="362" t="s">
        <v>101</v>
      </c>
      <c r="G45" s="362" t="s">
        <v>101</v>
      </c>
      <c r="H45" s="362" t="s">
        <v>101</v>
      </c>
      <c r="I45" s="362" t="s">
        <v>101</v>
      </c>
      <c r="J45" s="362" t="s">
        <v>101</v>
      </c>
      <c r="K45" s="362" t="s">
        <v>101</v>
      </c>
      <c r="L45" s="362" t="s">
        <v>101</v>
      </c>
      <c r="M45" s="362" t="s">
        <v>101</v>
      </c>
    </row>
    <row r="46" spans="1:13" s="314" customFormat="1" ht="17.25" customHeight="1" x14ac:dyDescent="0.25">
      <c r="A46" s="81"/>
      <c r="B46" s="78"/>
      <c r="C46" s="356" t="s">
        <v>754</v>
      </c>
      <c r="D46" s="362" t="s">
        <v>101</v>
      </c>
      <c r="E46" s="362" t="s">
        <v>101</v>
      </c>
      <c r="F46" s="362" t="s">
        <v>101</v>
      </c>
      <c r="G46" s="362" t="s">
        <v>101</v>
      </c>
      <c r="H46" s="362" t="s">
        <v>101</v>
      </c>
      <c r="I46" s="362" t="s">
        <v>101</v>
      </c>
      <c r="J46" s="362" t="s">
        <v>101</v>
      </c>
      <c r="K46" s="362" t="s">
        <v>101</v>
      </c>
      <c r="L46" s="362" t="s">
        <v>101</v>
      </c>
      <c r="M46" s="362" t="s">
        <v>101</v>
      </c>
    </row>
    <row r="47" spans="1:13" s="314" customFormat="1" ht="66.75" customHeight="1" x14ac:dyDescent="0.25">
      <c r="A47" s="355" t="s">
        <v>145</v>
      </c>
      <c r="B47" s="363" t="s">
        <v>759</v>
      </c>
      <c r="C47" s="356" t="s">
        <v>760</v>
      </c>
      <c r="D47" s="362" t="s">
        <v>101</v>
      </c>
      <c r="E47" s="362" t="s">
        <v>101</v>
      </c>
      <c r="F47" s="362" t="s">
        <v>101</v>
      </c>
      <c r="G47" s="362" t="s">
        <v>101</v>
      </c>
      <c r="H47" s="362" t="s">
        <v>101</v>
      </c>
      <c r="I47" s="362" t="s">
        <v>101</v>
      </c>
      <c r="J47" s="362" t="s">
        <v>101</v>
      </c>
      <c r="K47" s="362" t="s">
        <v>101</v>
      </c>
      <c r="L47" s="362" t="s">
        <v>101</v>
      </c>
      <c r="M47" s="362" t="s">
        <v>101</v>
      </c>
    </row>
    <row r="48" spans="1:13" s="314" customFormat="1" ht="39.75" customHeight="1" x14ac:dyDescent="0.25">
      <c r="A48" s="355" t="s">
        <v>147</v>
      </c>
      <c r="B48" s="363" t="s">
        <v>761</v>
      </c>
      <c r="C48" s="356" t="s">
        <v>760</v>
      </c>
      <c r="D48" s="362" t="s">
        <v>101</v>
      </c>
      <c r="E48" s="362" t="s">
        <v>101</v>
      </c>
      <c r="F48" s="362" t="s">
        <v>101</v>
      </c>
      <c r="G48" s="362" t="s">
        <v>101</v>
      </c>
      <c r="H48" s="362" t="s">
        <v>101</v>
      </c>
      <c r="I48" s="362" t="s">
        <v>101</v>
      </c>
      <c r="J48" s="362" t="s">
        <v>101</v>
      </c>
      <c r="K48" s="362" t="s">
        <v>101</v>
      </c>
      <c r="L48" s="362" t="s">
        <v>101</v>
      </c>
      <c r="M48" s="362" t="s">
        <v>101</v>
      </c>
    </row>
    <row r="49" spans="1:13" s="314" customFormat="1" ht="315" x14ac:dyDescent="0.25">
      <c r="A49" s="355" t="s">
        <v>149</v>
      </c>
      <c r="B49" s="363" t="s">
        <v>762</v>
      </c>
      <c r="C49" s="356" t="s">
        <v>763</v>
      </c>
      <c r="D49" s="362" t="s">
        <v>101</v>
      </c>
      <c r="E49" s="362" t="s">
        <v>101</v>
      </c>
      <c r="F49" s="362" t="s">
        <v>101</v>
      </c>
      <c r="G49" s="362" t="s">
        <v>101</v>
      </c>
      <c r="H49" s="362" t="s">
        <v>101</v>
      </c>
      <c r="I49" s="362" t="s">
        <v>101</v>
      </c>
      <c r="J49" s="362" t="s">
        <v>101</v>
      </c>
      <c r="K49" s="362" t="s">
        <v>101</v>
      </c>
      <c r="L49" s="362" t="s">
        <v>101</v>
      </c>
      <c r="M49" s="362" t="s">
        <v>101</v>
      </c>
    </row>
    <row r="50" spans="1:13" s="314" customFormat="1" ht="36.75" customHeight="1" x14ac:dyDescent="0.25">
      <c r="A50" s="355" t="s">
        <v>764</v>
      </c>
      <c r="B50" s="363" t="s">
        <v>765</v>
      </c>
      <c r="C50" s="356" t="s">
        <v>763</v>
      </c>
      <c r="D50" s="362" t="s">
        <v>101</v>
      </c>
      <c r="E50" s="362" t="s">
        <v>101</v>
      </c>
      <c r="F50" s="362" t="s">
        <v>101</v>
      </c>
      <c r="G50" s="362" t="s">
        <v>101</v>
      </c>
      <c r="H50" s="362" t="s">
        <v>101</v>
      </c>
      <c r="I50" s="362" t="s">
        <v>101</v>
      </c>
      <c r="J50" s="362" t="s">
        <v>101</v>
      </c>
      <c r="K50" s="362" t="s">
        <v>101</v>
      </c>
      <c r="L50" s="362" t="s">
        <v>101</v>
      </c>
      <c r="M50" s="362" t="s">
        <v>101</v>
      </c>
    </row>
    <row r="51" spans="1:13" s="314" customFormat="1" ht="34.5" customHeight="1" x14ac:dyDescent="0.25">
      <c r="A51" s="355" t="s">
        <v>766</v>
      </c>
      <c r="B51" s="363" t="s">
        <v>767</v>
      </c>
      <c r="C51" s="356" t="s">
        <v>763</v>
      </c>
      <c r="D51" s="362" t="s">
        <v>101</v>
      </c>
      <c r="E51" s="362" t="s">
        <v>101</v>
      </c>
      <c r="F51" s="362" t="s">
        <v>101</v>
      </c>
      <c r="G51" s="362" t="s">
        <v>101</v>
      </c>
      <c r="H51" s="362" t="s">
        <v>101</v>
      </c>
      <c r="I51" s="362" t="s">
        <v>101</v>
      </c>
      <c r="J51" s="362" t="s">
        <v>101</v>
      </c>
      <c r="K51" s="362" t="s">
        <v>101</v>
      </c>
      <c r="L51" s="362" t="s">
        <v>101</v>
      </c>
      <c r="M51" s="362" t="s">
        <v>101</v>
      </c>
    </row>
    <row r="52" spans="1:13" s="314" customFormat="1" ht="18" customHeight="1" x14ac:dyDescent="0.25">
      <c r="A52" s="81" t="s">
        <v>768</v>
      </c>
      <c r="B52" s="78" t="s">
        <v>769</v>
      </c>
      <c r="C52" s="356" t="s">
        <v>454</v>
      </c>
      <c r="D52" s="362" t="s">
        <v>101</v>
      </c>
      <c r="E52" s="362" t="s">
        <v>101</v>
      </c>
      <c r="F52" s="362" t="s">
        <v>101</v>
      </c>
      <c r="G52" s="362" t="s">
        <v>101</v>
      </c>
      <c r="H52" s="362" t="s">
        <v>101</v>
      </c>
      <c r="I52" s="362" t="s">
        <v>101</v>
      </c>
      <c r="J52" s="362" t="s">
        <v>101</v>
      </c>
      <c r="K52" s="362" t="s">
        <v>101</v>
      </c>
      <c r="L52" s="362" t="s">
        <v>101</v>
      </c>
      <c r="M52" s="362" t="s">
        <v>101</v>
      </c>
    </row>
    <row r="53" spans="1:13" s="314" customFormat="1" ht="17.25" customHeight="1" x14ac:dyDescent="0.25">
      <c r="A53" s="81"/>
      <c r="B53" s="78"/>
      <c r="C53" s="356" t="s">
        <v>770</v>
      </c>
      <c r="D53" s="362" t="s">
        <v>101</v>
      </c>
      <c r="E53" s="362" t="s">
        <v>101</v>
      </c>
      <c r="F53" s="362" t="s">
        <v>101</v>
      </c>
      <c r="G53" s="362" t="s">
        <v>101</v>
      </c>
      <c r="H53" s="362" t="s">
        <v>101</v>
      </c>
      <c r="I53" s="362" t="s">
        <v>101</v>
      </c>
      <c r="J53" s="362" t="s">
        <v>101</v>
      </c>
      <c r="K53" s="362" t="s">
        <v>101</v>
      </c>
      <c r="L53" s="362" t="s">
        <v>101</v>
      </c>
      <c r="M53" s="362" t="s">
        <v>101</v>
      </c>
    </row>
    <row r="54" spans="1:13" s="314" customFormat="1" ht="17.25" customHeight="1" x14ac:dyDescent="0.25">
      <c r="A54" s="81"/>
      <c r="B54" s="78"/>
      <c r="C54" s="356" t="s">
        <v>771</v>
      </c>
      <c r="D54" s="362" t="s">
        <v>101</v>
      </c>
      <c r="E54" s="362" t="s">
        <v>101</v>
      </c>
      <c r="F54" s="362" t="s">
        <v>101</v>
      </c>
      <c r="G54" s="362" t="s">
        <v>101</v>
      </c>
      <c r="H54" s="362" t="s">
        <v>101</v>
      </c>
      <c r="I54" s="362" t="s">
        <v>101</v>
      </c>
      <c r="J54" s="362" t="s">
        <v>101</v>
      </c>
      <c r="K54" s="362" t="s">
        <v>101</v>
      </c>
      <c r="L54" s="362" t="s">
        <v>101</v>
      </c>
      <c r="M54" s="362" t="s">
        <v>101</v>
      </c>
    </row>
    <row r="55" spans="1:13" s="314" customFormat="1" ht="15.75" customHeight="1" x14ac:dyDescent="0.25">
      <c r="A55" s="81"/>
      <c r="B55" s="78"/>
      <c r="C55" s="356" t="s">
        <v>772</v>
      </c>
      <c r="D55" s="362" t="s">
        <v>101</v>
      </c>
      <c r="E55" s="362" t="s">
        <v>101</v>
      </c>
      <c r="F55" s="362" t="s">
        <v>101</v>
      </c>
      <c r="G55" s="362" t="s">
        <v>101</v>
      </c>
      <c r="H55" s="362" t="s">
        <v>101</v>
      </c>
      <c r="I55" s="362" t="s">
        <v>101</v>
      </c>
      <c r="J55" s="362" t="s">
        <v>101</v>
      </c>
      <c r="K55" s="362" t="s">
        <v>101</v>
      </c>
      <c r="L55" s="362" t="s">
        <v>101</v>
      </c>
      <c r="M55" s="362" t="s">
        <v>101</v>
      </c>
    </row>
    <row r="56" spans="1:13" s="314" customFormat="1" ht="15.6" customHeight="1" x14ac:dyDescent="0.25">
      <c r="A56" s="81" t="s">
        <v>773</v>
      </c>
      <c r="B56" s="78" t="s">
        <v>748</v>
      </c>
      <c r="C56" s="356" t="s">
        <v>454</v>
      </c>
      <c r="D56" s="362" t="s">
        <v>101</v>
      </c>
      <c r="E56" s="362" t="s">
        <v>101</v>
      </c>
      <c r="F56" s="362" t="s">
        <v>101</v>
      </c>
      <c r="G56" s="362" t="s">
        <v>101</v>
      </c>
      <c r="H56" s="362" t="s">
        <v>101</v>
      </c>
      <c r="I56" s="362" t="s">
        <v>101</v>
      </c>
      <c r="J56" s="362" t="s">
        <v>101</v>
      </c>
      <c r="K56" s="362" t="s">
        <v>101</v>
      </c>
      <c r="L56" s="362" t="s">
        <v>101</v>
      </c>
      <c r="M56" s="362" t="s">
        <v>101</v>
      </c>
    </row>
    <row r="57" spans="1:13" s="314" customFormat="1" ht="15.75" x14ac:dyDescent="0.25">
      <c r="A57" s="81"/>
      <c r="B57" s="78"/>
      <c r="C57" s="356" t="s">
        <v>770</v>
      </c>
      <c r="D57" s="362" t="s">
        <v>101</v>
      </c>
      <c r="E57" s="362" t="s">
        <v>101</v>
      </c>
      <c r="F57" s="362" t="s">
        <v>101</v>
      </c>
      <c r="G57" s="362" t="s">
        <v>101</v>
      </c>
      <c r="H57" s="362" t="s">
        <v>101</v>
      </c>
      <c r="I57" s="362" t="s">
        <v>101</v>
      </c>
      <c r="J57" s="362" t="s">
        <v>101</v>
      </c>
      <c r="K57" s="362" t="s">
        <v>101</v>
      </c>
      <c r="L57" s="362" t="s">
        <v>101</v>
      </c>
      <c r="M57" s="362" t="s">
        <v>101</v>
      </c>
    </row>
    <row r="58" spans="1:13" s="314" customFormat="1" ht="15.75" x14ac:dyDescent="0.25">
      <c r="A58" s="81"/>
      <c r="B58" s="78"/>
      <c r="C58" s="356" t="s">
        <v>771</v>
      </c>
      <c r="D58" s="362" t="s">
        <v>101</v>
      </c>
      <c r="E58" s="362" t="s">
        <v>101</v>
      </c>
      <c r="F58" s="362" t="s">
        <v>101</v>
      </c>
      <c r="G58" s="362" t="s">
        <v>101</v>
      </c>
      <c r="H58" s="362" t="s">
        <v>101</v>
      </c>
      <c r="I58" s="362" t="s">
        <v>101</v>
      </c>
      <c r="J58" s="362" t="s">
        <v>101</v>
      </c>
      <c r="K58" s="362" t="s">
        <v>101</v>
      </c>
      <c r="L58" s="362" t="s">
        <v>101</v>
      </c>
      <c r="M58" s="362" t="s">
        <v>101</v>
      </c>
    </row>
    <row r="59" spans="1:13" s="314" customFormat="1" ht="93.75" x14ac:dyDescent="0.25">
      <c r="A59" s="81"/>
      <c r="B59" s="78"/>
      <c r="C59" s="356" t="s">
        <v>772</v>
      </c>
      <c r="D59" s="362" t="s">
        <v>101</v>
      </c>
      <c r="E59" s="362" t="s">
        <v>101</v>
      </c>
      <c r="F59" s="362" t="s">
        <v>101</v>
      </c>
      <c r="G59" s="362" t="s">
        <v>101</v>
      </c>
      <c r="H59" s="362" t="s">
        <v>101</v>
      </c>
      <c r="I59" s="362" t="s">
        <v>101</v>
      </c>
      <c r="J59" s="362" t="s">
        <v>101</v>
      </c>
      <c r="K59" s="362" t="s">
        <v>101</v>
      </c>
      <c r="L59" s="362" t="s">
        <v>101</v>
      </c>
      <c r="M59" s="362" t="s">
        <v>101</v>
      </c>
    </row>
    <row r="60" spans="1:13" s="314" customFormat="1" ht="15.6" customHeight="1" x14ac:dyDescent="0.25">
      <c r="A60" s="81" t="s">
        <v>774</v>
      </c>
      <c r="B60" s="78" t="s">
        <v>749</v>
      </c>
      <c r="C60" s="356" t="s">
        <v>454</v>
      </c>
      <c r="D60" s="362" t="s">
        <v>101</v>
      </c>
      <c r="E60" s="362" t="s">
        <v>101</v>
      </c>
      <c r="F60" s="362" t="s">
        <v>101</v>
      </c>
      <c r="G60" s="362" t="s">
        <v>101</v>
      </c>
      <c r="H60" s="362" t="s">
        <v>101</v>
      </c>
      <c r="I60" s="362" t="s">
        <v>101</v>
      </c>
      <c r="J60" s="362" t="s">
        <v>101</v>
      </c>
      <c r="K60" s="362" t="s">
        <v>101</v>
      </c>
      <c r="L60" s="362" t="s">
        <v>101</v>
      </c>
      <c r="M60" s="362" t="s">
        <v>101</v>
      </c>
    </row>
    <row r="61" spans="1:13" s="314" customFormat="1" ht="15.75" x14ac:dyDescent="0.25">
      <c r="A61" s="81"/>
      <c r="B61" s="78"/>
      <c r="C61" s="356" t="s">
        <v>770</v>
      </c>
      <c r="D61" s="362" t="s">
        <v>101</v>
      </c>
      <c r="E61" s="362" t="s">
        <v>101</v>
      </c>
      <c r="F61" s="362" t="s">
        <v>101</v>
      </c>
      <c r="G61" s="362" t="s">
        <v>101</v>
      </c>
      <c r="H61" s="362" t="s">
        <v>101</v>
      </c>
      <c r="I61" s="362" t="s">
        <v>101</v>
      </c>
      <c r="J61" s="362" t="s">
        <v>101</v>
      </c>
      <c r="K61" s="362" t="s">
        <v>101</v>
      </c>
      <c r="L61" s="362" t="s">
        <v>101</v>
      </c>
      <c r="M61" s="362" t="s">
        <v>101</v>
      </c>
    </row>
    <row r="62" spans="1:13" s="314" customFormat="1" ht="15.75" x14ac:dyDescent="0.25">
      <c r="A62" s="81"/>
      <c r="B62" s="78"/>
      <c r="C62" s="356" t="s">
        <v>771</v>
      </c>
      <c r="D62" s="362" t="s">
        <v>101</v>
      </c>
      <c r="E62" s="362" t="s">
        <v>101</v>
      </c>
      <c r="F62" s="362" t="s">
        <v>101</v>
      </c>
      <c r="G62" s="362" t="s">
        <v>101</v>
      </c>
      <c r="H62" s="362" t="s">
        <v>101</v>
      </c>
      <c r="I62" s="362" t="s">
        <v>101</v>
      </c>
      <c r="J62" s="362" t="s">
        <v>101</v>
      </c>
      <c r="K62" s="362" t="s">
        <v>101</v>
      </c>
      <c r="L62" s="362" t="s">
        <v>101</v>
      </c>
      <c r="M62" s="362" t="s">
        <v>101</v>
      </c>
    </row>
    <row r="63" spans="1:13" s="314" customFormat="1" ht="93.75" x14ac:dyDescent="0.25">
      <c r="A63" s="81"/>
      <c r="B63" s="78"/>
      <c r="C63" s="356" t="s">
        <v>772</v>
      </c>
      <c r="D63" s="362" t="s">
        <v>101</v>
      </c>
      <c r="E63" s="362" t="s">
        <v>101</v>
      </c>
      <c r="F63" s="362" t="s">
        <v>101</v>
      </c>
      <c r="G63" s="362" t="s">
        <v>101</v>
      </c>
      <c r="H63" s="362" t="s">
        <v>101</v>
      </c>
      <c r="I63" s="362" t="s">
        <v>101</v>
      </c>
      <c r="J63" s="362" t="s">
        <v>101</v>
      </c>
      <c r="K63" s="362" t="s">
        <v>101</v>
      </c>
      <c r="L63" s="362" t="s">
        <v>101</v>
      </c>
      <c r="M63" s="362" t="s">
        <v>101</v>
      </c>
    </row>
    <row r="64" spans="1:13" s="314" customFormat="1" ht="15.6" customHeight="1" x14ac:dyDescent="0.25">
      <c r="A64" s="81" t="s">
        <v>775</v>
      </c>
      <c r="B64" s="78" t="s">
        <v>750</v>
      </c>
      <c r="C64" s="356" t="s">
        <v>454</v>
      </c>
      <c r="D64" s="362" t="s">
        <v>101</v>
      </c>
      <c r="E64" s="362" t="s">
        <v>101</v>
      </c>
      <c r="F64" s="362" t="s">
        <v>101</v>
      </c>
      <c r="G64" s="362" t="s">
        <v>101</v>
      </c>
      <c r="H64" s="362" t="s">
        <v>101</v>
      </c>
      <c r="I64" s="362" t="s">
        <v>101</v>
      </c>
      <c r="J64" s="362" t="s">
        <v>101</v>
      </c>
      <c r="K64" s="362" t="s">
        <v>101</v>
      </c>
      <c r="L64" s="362" t="s">
        <v>101</v>
      </c>
      <c r="M64" s="362" t="s">
        <v>101</v>
      </c>
    </row>
    <row r="65" spans="1:13" s="314" customFormat="1" ht="15.75" x14ac:dyDescent="0.25">
      <c r="A65" s="81"/>
      <c r="B65" s="78"/>
      <c r="C65" s="356" t="s">
        <v>770</v>
      </c>
      <c r="D65" s="362" t="s">
        <v>101</v>
      </c>
      <c r="E65" s="362" t="s">
        <v>101</v>
      </c>
      <c r="F65" s="362" t="s">
        <v>101</v>
      </c>
      <c r="G65" s="362" t="s">
        <v>101</v>
      </c>
      <c r="H65" s="362" t="s">
        <v>101</v>
      </c>
      <c r="I65" s="362" t="s">
        <v>101</v>
      </c>
      <c r="J65" s="362" t="s">
        <v>101</v>
      </c>
      <c r="K65" s="362" t="s">
        <v>101</v>
      </c>
      <c r="L65" s="362" t="s">
        <v>101</v>
      </c>
      <c r="M65" s="362" t="s">
        <v>101</v>
      </c>
    </row>
    <row r="66" spans="1:13" s="314" customFormat="1" ht="17.25" customHeight="1" x14ac:dyDescent="0.25">
      <c r="A66" s="81"/>
      <c r="B66" s="78"/>
      <c r="C66" s="356" t="s">
        <v>771</v>
      </c>
      <c r="D66" s="362" t="s">
        <v>101</v>
      </c>
      <c r="E66" s="362" t="s">
        <v>101</v>
      </c>
      <c r="F66" s="362" t="s">
        <v>101</v>
      </c>
      <c r="G66" s="362" t="s">
        <v>101</v>
      </c>
      <c r="H66" s="362" t="s">
        <v>101</v>
      </c>
      <c r="I66" s="362" t="s">
        <v>101</v>
      </c>
      <c r="J66" s="362" t="s">
        <v>101</v>
      </c>
      <c r="K66" s="362" t="s">
        <v>101</v>
      </c>
      <c r="L66" s="362" t="s">
        <v>101</v>
      </c>
      <c r="M66" s="362" t="s">
        <v>101</v>
      </c>
    </row>
    <row r="67" spans="1:13" s="314" customFormat="1" ht="18.75" customHeight="1" x14ac:dyDescent="0.25">
      <c r="A67" s="81"/>
      <c r="B67" s="78"/>
      <c r="C67" s="356" t="s">
        <v>776</v>
      </c>
      <c r="D67" s="362" t="s">
        <v>101</v>
      </c>
      <c r="E67" s="362" t="s">
        <v>101</v>
      </c>
      <c r="F67" s="362" t="s">
        <v>101</v>
      </c>
      <c r="G67" s="362" t="s">
        <v>101</v>
      </c>
      <c r="H67" s="362" t="s">
        <v>101</v>
      </c>
      <c r="I67" s="362" t="s">
        <v>101</v>
      </c>
      <c r="J67" s="362" t="s">
        <v>101</v>
      </c>
      <c r="K67" s="362" t="s">
        <v>101</v>
      </c>
      <c r="L67" s="362" t="s">
        <v>101</v>
      </c>
      <c r="M67" s="362" t="s">
        <v>101</v>
      </c>
    </row>
    <row r="68" spans="1:13" s="314" customFormat="1" ht="16.5" customHeight="1" x14ac:dyDescent="0.25">
      <c r="A68" s="81" t="s">
        <v>777</v>
      </c>
      <c r="B68" s="78" t="s">
        <v>778</v>
      </c>
      <c r="C68" s="356" t="s">
        <v>454</v>
      </c>
      <c r="D68" s="362" t="s">
        <v>101</v>
      </c>
      <c r="E68" s="362" t="s">
        <v>101</v>
      </c>
      <c r="F68" s="362" t="s">
        <v>101</v>
      </c>
      <c r="G68" s="362" t="s">
        <v>101</v>
      </c>
      <c r="H68" s="362" t="s">
        <v>101</v>
      </c>
      <c r="I68" s="362" t="s">
        <v>101</v>
      </c>
      <c r="J68" s="362" t="s">
        <v>101</v>
      </c>
      <c r="K68" s="362" t="s">
        <v>101</v>
      </c>
      <c r="L68" s="362" t="s">
        <v>101</v>
      </c>
      <c r="M68" s="362" t="s">
        <v>101</v>
      </c>
    </row>
    <row r="69" spans="1:13" s="314" customFormat="1" ht="17.25" customHeight="1" x14ac:dyDescent="0.25">
      <c r="A69" s="81"/>
      <c r="B69" s="78"/>
      <c r="C69" s="356" t="s">
        <v>770</v>
      </c>
      <c r="D69" s="362" t="s">
        <v>101</v>
      </c>
      <c r="E69" s="362" t="s">
        <v>101</v>
      </c>
      <c r="F69" s="362" t="s">
        <v>101</v>
      </c>
      <c r="G69" s="362" t="s">
        <v>101</v>
      </c>
      <c r="H69" s="362" t="s">
        <v>101</v>
      </c>
      <c r="I69" s="362" t="s">
        <v>101</v>
      </c>
      <c r="J69" s="362" t="s">
        <v>101</v>
      </c>
      <c r="K69" s="362" t="s">
        <v>101</v>
      </c>
      <c r="L69" s="362" t="s">
        <v>101</v>
      </c>
      <c r="M69" s="362" t="s">
        <v>101</v>
      </c>
    </row>
    <row r="70" spans="1:13" s="314" customFormat="1" ht="17.25" customHeight="1" x14ac:dyDescent="0.25">
      <c r="A70" s="81"/>
      <c r="B70" s="78"/>
      <c r="C70" s="356" t="s">
        <v>771</v>
      </c>
      <c r="D70" s="362" t="s">
        <v>101</v>
      </c>
      <c r="E70" s="362" t="s">
        <v>101</v>
      </c>
      <c r="F70" s="362" t="s">
        <v>101</v>
      </c>
      <c r="G70" s="362" t="s">
        <v>101</v>
      </c>
      <c r="H70" s="362" t="s">
        <v>101</v>
      </c>
      <c r="I70" s="362" t="s">
        <v>101</v>
      </c>
      <c r="J70" s="362" t="s">
        <v>101</v>
      </c>
      <c r="K70" s="362" t="s">
        <v>101</v>
      </c>
      <c r="L70" s="362" t="s">
        <v>101</v>
      </c>
      <c r="M70" s="362" t="s">
        <v>101</v>
      </c>
    </row>
    <row r="71" spans="1:13" s="314" customFormat="1" ht="17.25" customHeight="1" x14ac:dyDescent="0.25">
      <c r="A71" s="81"/>
      <c r="B71" s="78"/>
      <c r="C71" s="356" t="s">
        <v>776</v>
      </c>
      <c r="D71" s="362" t="s">
        <v>101</v>
      </c>
      <c r="E71" s="362" t="s">
        <v>101</v>
      </c>
      <c r="F71" s="362" t="s">
        <v>101</v>
      </c>
      <c r="G71" s="362" t="s">
        <v>101</v>
      </c>
      <c r="H71" s="362" t="s">
        <v>101</v>
      </c>
      <c r="I71" s="362" t="s">
        <v>101</v>
      </c>
      <c r="J71" s="362" t="s">
        <v>101</v>
      </c>
      <c r="K71" s="362" t="s">
        <v>101</v>
      </c>
      <c r="L71" s="362" t="s">
        <v>101</v>
      </c>
      <c r="M71" s="362" t="s">
        <v>101</v>
      </c>
    </row>
    <row r="72" spans="1:13" s="314" customFormat="1" ht="15.6" customHeight="1" x14ac:dyDescent="0.25">
      <c r="A72" s="81" t="s">
        <v>779</v>
      </c>
      <c r="B72" s="78" t="s">
        <v>748</v>
      </c>
      <c r="C72" s="356" t="s">
        <v>454</v>
      </c>
      <c r="D72" s="362" t="s">
        <v>101</v>
      </c>
      <c r="E72" s="362" t="s">
        <v>101</v>
      </c>
      <c r="F72" s="362" t="s">
        <v>101</v>
      </c>
      <c r="G72" s="362" t="s">
        <v>101</v>
      </c>
      <c r="H72" s="362" t="s">
        <v>101</v>
      </c>
      <c r="I72" s="362" t="s">
        <v>101</v>
      </c>
      <c r="J72" s="362" t="s">
        <v>101</v>
      </c>
      <c r="K72" s="362" t="s">
        <v>101</v>
      </c>
      <c r="L72" s="362" t="s">
        <v>101</v>
      </c>
      <c r="M72" s="362" t="s">
        <v>101</v>
      </c>
    </row>
    <row r="73" spans="1:13" s="314" customFormat="1" ht="15.75" x14ac:dyDescent="0.25">
      <c r="A73" s="81"/>
      <c r="B73" s="78"/>
      <c r="C73" s="356" t="s">
        <v>770</v>
      </c>
      <c r="D73" s="362" t="s">
        <v>101</v>
      </c>
      <c r="E73" s="362" t="s">
        <v>101</v>
      </c>
      <c r="F73" s="362" t="s">
        <v>101</v>
      </c>
      <c r="G73" s="362" t="s">
        <v>101</v>
      </c>
      <c r="H73" s="362" t="s">
        <v>101</v>
      </c>
      <c r="I73" s="362" t="s">
        <v>101</v>
      </c>
      <c r="J73" s="362" t="s">
        <v>101</v>
      </c>
      <c r="K73" s="362" t="s">
        <v>101</v>
      </c>
      <c r="L73" s="362" t="s">
        <v>101</v>
      </c>
      <c r="M73" s="362" t="s">
        <v>101</v>
      </c>
    </row>
    <row r="74" spans="1:13" s="314" customFormat="1" ht="15.75" x14ac:dyDescent="0.25">
      <c r="A74" s="81"/>
      <c r="B74" s="78"/>
      <c r="C74" s="356" t="s">
        <v>771</v>
      </c>
      <c r="D74" s="362" t="s">
        <v>101</v>
      </c>
      <c r="E74" s="362" t="s">
        <v>101</v>
      </c>
      <c r="F74" s="362" t="s">
        <v>101</v>
      </c>
      <c r="G74" s="362" t="s">
        <v>101</v>
      </c>
      <c r="H74" s="362" t="s">
        <v>101</v>
      </c>
      <c r="I74" s="362" t="s">
        <v>101</v>
      </c>
      <c r="J74" s="362" t="s">
        <v>101</v>
      </c>
      <c r="K74" s="362" t="s">
        <v>101</v>
      </c>
      <c r="L74" s="362" t="s">
        <v>101</v>
      </c>
      <c r="M74" s="362" t="s">
        <v>101</v>
      </c>
    </row>
    <row r="75" spans="1:13" s="314" customFormat="1" ht="15.75" x14ac:dyDescent="0.25">
      <c r="A75" s="81"/>
      <c r="B75" s="78"/>
      <c r="C75" s="356" t="s">
        <v>455</v>
      </c>
      <c r="D75" s="362" t="s">
        <v>101</v>
      </c>
      <c r="E75" s="362" t="s">
        <v>101</v>
      </c>
      <c r="F75" s="362" t="s">
        <v>101</v>
      </c>
      <c r="G75" s="362" t="s">
        <v>101</v>
      </c>
      <c r="H75" s="362" t="s">
        <v>101</v>
      </c>
      <c r="I75" s="362" t="s">
        <v>101</v>
      </c>
      <c r="J75" s="362" t="s">
        <v>101</v>
      </c>
      <c r="K75" s="362" t="s">
        <v>101</v>
      </c>
      <c r="L75" s="362" t="s">
        <v>101</v>
      </c>
      <c r="M75" s="362" t="s">
        <v>101</v>
      </c>
    </row>
    <row r="76" spans="1:13" s="314" customFormat="1" ht="15.6" customHeight="1" x14ac:dyDescent="0.25">
      <c r="A76" s="81" t="s">
        <v>780</v>
      </c>
      <c r="B76" s="78" t="s">
        <v>749</v>
      </c>
      <c r="C76" s="356" t="s">
        <v>454</v>
      </c>
      <c r="D76" s="362" t="s">
        <v>101</v>
      </c>
      <c r="E76" s="362" t="s">
        <v>101</v>
      </c>
      <c r="F76" s="362" t="s">
        <v>101</v>
      </c>
      <c r="G76" s="362" t="s">
        <v>101</v>
      </c>
      <c r="H76" s="362" t="s">
        <v>101</v>
      </c>
      <c r="I76" s="362" t="s">
        <v>101</v>
      </c>
      <c r="J76" s="362" t="s">
        <v>101</v>
      </c>
      <c r="K76" s="362" t="s">
        <v>101</v>
      </c>
      <c r="L76" s="362" t="s">
        <v>101</v>
      </c>
      <c r="M76" s="362" t="s">
        <v>101</v>
      </c>
    </row>
    <row r="77" spans="1:13" s="314" customFormat="1" ht="15.75" x14ac:dyDescent="0.25">
      <c r="A77" s="81"/>
      <c r="B77" s="78"/>
      <c r="C77" s="356" t="s">
        <v>770</v>
      </c>
      <c r="D77" s="362" t="s">
        <v>101</v>
      </c>
      <c r="E77" s="362" t="s">
        <v>101</v>
      </c>
      <c r="F77" s="362" t="s">
        <v>101</v>
      </c>
      <c r="G77" s="362" t="s">
        <v>101</v>
      </c>
      <c r="H77" s="362" t="s">
        <v>101</v>
      </c>
      <c r="I77" s="362" t="s">
        <v>101</v>
      </c>
      <c r="J77" s="362" t="s">
        <v>101</v>
      </c>
      <c r="K77" s="362" t="s">
        <v>101</v>
      </c>
      <c r="L77" s="362" t="s">
        <v>101</v>
      </c>
      <c r="M77" s="362" t="s">
        <v>101</v>
      </c>
    </row>
    <row r="78" spans="1:13" s="314" customFormat="1" ht="15.75" x14ac:dyDescent="0.25">
      <c r="A78" s="81"/>
      <c r="B78" s="78"/>
      <c r="C78" s="356" t="s">
        <v>771</v>
      </c>
      <c r="D78" s="362" t="s">
        <v>101</v>
      </c>
      <c r="E78" s="362" t="s">
        <v>101</v>
      </c>
      <c r="F78" s="362" t="s">
        <v>101</v>
      </c>
      <c r="G78" s="362" t="s">
        <v>101</v>
      </c>
      <c r="H78" s="362" t="s">
        <v>101</v>
      </c>
      <c r="I78" s="362" t="s">
        <v>101</v>
      </c>
      <c r="J78" s="362" t="s">
        <v>101</v>
      </c>
      <c r="K78" s="362" t="s">
        <v>101</v>
      </c>
      <c r="L78" s="362" t="s">
        <v>101</v>
      </c>
      <c r="M78" s="362" t="s">
        <v>101</v>
      </c>
    </row>
    <row r="79" spans="1:13" s="314" customFormat="1" ht="75" x14ac:dyDescent="0.25">
      <c r="A79" s="81"/>
      <c r="B79" s="78"/>
      <c r="C79" s="356" t="s">
        <v>776</v>
      </c>
      <c r="D79" s="362" t="s">
        <v>101</v>
      </c>
      <c r="E79" s="362" t="s">
        <v>101</v>
      </c>
      <c r="F79" s="362" t="s">
        <v>101</v>
      </c>
      <c r="G79" s="362" t="s">
        <v>101</v>
      </c>
      <c r="H79" s="362" t="s">
        <v>101</v>
      </c>
      <c r="I79" s="362" t="s">
        <v>101</v>
      </c>
      <c r="J79" s="362" t="s">
        <v>101</v>
      </c>
      <c r="K79" s="362" t="s">
        <v>101</v>
      </c>
      <c r="L79" s="362" t="s">
        <v>101</v>
      </c>
      <c r="M79" s="362" t="s">
        <v>101</v>
      </c>
    </row>
    <row r="80" spans="1:13" s="314" customFormat="1" ht="15.6" customHeight="1" x14ac:dyDescent="0.25">
      <c r="A80" s="81" t="s">
        <v>781</v>
      </c>
      <c r="B80" s="78" t="s">
        <v>750</v>
      </c>
      <c r="C80" s="356" t="s">
        <v>454</v>
      </c>
      <c r="D80" s="362" t="s">
        <v>101</v>
      </c>
      <c r="E80" s="362" t="s">
        <v>101</v>
      </c>
      <c r="F80" s="362" t="s">
        <v>101</v>
      </c>
      <c r="G80" s="362" t="s">
        <v>101</v>
      </c>
      <c r="H80" s="362" t="s">
        <v>101</v>
      </c>
      <c r="I80" s="362" t="s">
        <v>101</v>
      </c>
      <c r="J80" s="362" t="s">
        <v>101</v>
      </c>
      <c r="K80" s="362" t="s">
        <v>101</v>
      </c>
      <c r="L80" s="362" t="s">
        <v>101</v>
      </c>
      <c r="M80" s="362" t="s">
        <v>101</v>
      </c>
    </row>
    <row r="81" spans="1:13" s="314" customFormat="1" ht="15.75" x14ac:dyDescent="0.25">
      <c r="A81" s="81"/>
      <c r="B81" s="78"/>
      <c r="C81" s="356" t="s">
        <v>770</v>
      </c>
      <c r="D81" s="362" t="s">
        <v>101</v>
      </c>
      <c r="E81" s="362" t="s">
        <v>101</v>
      </c>
      <c r="F81" s="362" t="s">
        <v>101</v>
      </c>
      <c r="G81" s="362" t="s">
        <v>101</v>
      </c>
      <c r="H81" s="362" t="s">
        <v>101</v>
      </c>
      <c r="I81" s="362" t="s">
        <v>101</v>
      </c>
      <c r="J81" s="362" t="s">
        <v>101</v>
      </c>
      <c r="K81" s="362" t="s">
        <v>101</v>
      </c>
      <c r="L81" s="362" t="s">
        <v>101</v>
      </c>
      <c r="M81" s="362" t="s">
        <v>101</v>
      </c>
    </row>
    <row r="82" spans="1:13" s="314" customFormat="1" ht="15.75" x14ac:dyDescent="0.25">
      <c r="A82" s="81"/>
      <c r="B82" s="78"/>
      <c r="C82" s="356" t="s">
        <v>771</v>
      </c>
      <c r="D82" s="362" t="s">
        <v>101</v>
      </c>
      <c r="E82" s="362" t="s">
        <v>101</v>
      </c>
      <c r="F82" s="362" t="s">
        <v>101</v>
      </c>
      <c r="G82" s="362" t="s">
        <v>101</v>
      </c>
      <c r="H82" s="362" t="s">
        <v>101</v>
      </c>
      <c r="I82" s="362" t="s">
        <v>101</v>
      </c>
      <c r="J82" s="362" t="s">
        <v>101</v>
      </c>
      <c r="K82" s="362" t="s">
        <v>101</v>
      </c>
      <c r="L82" s="362" t="s">
        <v>101</v>
      </c>
      <c r="M82" s="362" t="s">
        <v>101</v>
      </c>
    </row>
    <row r="83" spans="1:13" s="314" customFormat="1" ht="18" customHeight="1" x14ac:dyDescent="0.25">
      <c r="A83" s="81"/>
      <c r="B83" s="78"/>
      <c r="C83" s="356" t="s">
        <v>782</v>
      </c>
      <c r="D83" s="362" t="s">
        <v>101</v>
      </c>
      <c r="E83" s="362" t="s">
        <v>101</v>
      </c>
      <c r="F83" s="362" t="s">
        <v>101</v>
      </c>
      <c r="G83" s="362" t="s">
        <v>101</v>
      </c>
      <c r="H83" s="362" t="s">
        <v>101</v>
      </c>
      <c r="I83" s="362" t="s">
        <v>101</v>
      </c>
      <c r="J83" s="362" t="s">
        <v>101</v>
      </c>
      <c r="K83" s="362" t="s">
        <v>101</v>
      </c>
      <c r="L83" s="362" t="s">
        <v>101</v>
      </c>
      <c r="M83" s="362" t="s">
        <v>101</v>
      </c>
    </row>
    <row r="84" spans="1:13" s="314" customFormat="1" ht="66" customHeight="1" x14ac:dyDescent="0.25">
      <c r="A84" s="355" t="s">
        <v>151</v>
      </c>
      <c r="B84" s="361" t="s">
        <v>783</v>
      </c>
      <c r="C84" s="356" t="s">
        <v>101</v>
      </c>
      <c r="D84" s="362" t="s">
        <v>101</v>
      </c>
      <c r="E84" s="362" t="s">
        <v>101</v>
      </c>
      <c r="F84" s="362" t="s">
        <v>101</v>
      </c>
      <c r="G84" s="362" t="s">
        <v>101</v>
      </c>
      <c r="H84" s="362" t="s">
        <v>101</v>
      </c>
      <c r="I84" s="362" t="s">
        <v>101</v>
      </c>
      <c r="J84" s="362" t="s">
        <v>101</v>
      </c>
      <c r="K84" s="362" t="s">
        <v>101</v>
      </c>
      <c r="L84" s="362" t="s">
        <v>101</v>
      </c>
      <c r="M84" s="362" t="s">
        <v>101</v>
      </c>
    </row>
    <row r="85" spans="1:13" s="314" customFormat="1" ht="34.5" customHeight="1" x14ac:dyDescent="0.25">
      <c r="A85" s="81" t="s">
        <v>153</v>
      </c>
      <c r="B85" s="78" t="s">
        <v>744</v>
      </c>
      <c r="C85" s="356" t="s">
        <v>784</v>
      </c>
      <c r="D85" s="362" t="s">
        <v>101</v>
      </c>
      <c r="E85" s="362" t="s">
        <v>101</v>
      </c>
      <c r="F85" s="362" t="s">
        <v>101</v>
      </c>
      <c r="G85" s="362" t="s">
        <v>101</v>
      </c>
      <c r="H85" s="362" t="s">
        <v>101</v>
      </c>
      <c r="I85" s="362" t="s">
        <v>101</v>
      </c>
      <c r="J85" s="362" t="s">
        <v>101</v>
      </c>
      <c r="K85" s="362" t="s">
        <v>101</v>
      </c>
      <c r="L85" s="362" t="s">
        <v>101</v>
      </c>
      <c r="M85" s="362" t="s">
        <v>101</v>
      </c>
    </row>
    <row r="86" spans="1:13" s="314" customFormat="1" ht="30.75" customHeight="1" x14ac:dyDescent="0.25">
      <c r="A86" s="81"/>
      <c r="B86" s="78"/>
      <c r="C86" s="356" t="s">
        <v>785</v>
      </c>
      <c r="D86" s="362" t="s">
        <v>101</v>
      </c>
      <c r="E86" s="362" t="s">
        <v>101</v>
      </c>
      <c r="F86" s="362" t="s">
        <v>101</v>
      </c>
      <c r="G86" s="362" t="s">
        <v>101</v>
      </c>
      <c r="H86" s="362" t="s">
        <v>101</v>
      </c>
      <c r="I86" s="362" t="s">
        <v>101</v>
      </c>
      <c r="J86" s="362" t="s">
        <v>101</v>
      </c>
      <c r="K86" s="362" t="s">
        <v>101</v>
      </c>
      <c r="L86" s="362" t="s">
        <v>101</v>
      </c>
      <c r="M86" s="362" t="s">
        <v>101</v>
      </c>
    </row>
    <row r="87" spans="1:13" s="314" customFormat="1" ht="17.25" customHeight="1" x14ac:dyDescent="0.25">
      <c r="A87" s="81" t="s">
        <v>155</v>
      </c>
      <c r="B87" s="78" t="s">
        <v>747</v>
      </c>
      <c r="C87" s="356" t="s">
        <v>784</v>
      </c>
      <c r="D87" s="362" t="s">
        <v>101</v>
      </c>
      <c r="E87" s="362" t="s">
        <v>101</v>
      </c>
      <c r="F87" s="362" t="s">
        <v>101</v>
      </c>
      <c r="G87" s="362" t="s">
        <v>101</v>
      </c>
      <c r="H87" s="362" t="s">
        <v>101</v>
      </c>
      <c r="I87" s="362" t="s">
        <v>101</v>
      </c>
      <c r="J87" s="362" t="s">
        <v>101</v>
      </c>
      <c r="K87" s="362" t="s">
        <v>101</v>
      </c>
      <c r="L87" s="362" t="s">
        <v>101</v>
      </c>
      <c r="M87" s="362" t="s">
        <v>101</v>
      </c>
    </row>
    <row r="88" spans="1:13" s="314" customFormat="1" ht="18" customHeight="1" x14ac:dyDescent="0.25">
      <c r="A88" s="81"/>
      <c r="B88" s="78"/>
      <c r="C88" s="356" t="s">
        <v>785</v>
      </c>
      <c r="D88" s="362" t="s">
        <v>101</v>
      </c>
      <c r="E88" s="362" t="s">
        <v>101</v>
      </c>
      <c r="F88" s="362" t="s">
        <v>101</v>
      </c>
      <c r="G88" s="362" t="s">
        <v>101</v>
      </c>
      <c r="H88" s="362" t="s">
        <v>101</v>
      </c>
      <c r="I88" s="362" t="s">
        <v>101</v>
      </c>
      <c r="J88" s="362" t="s">
        <v>101</v>
      </c>
      <c r="K88" s="362" t="s">
        <v>101</v>
      </c>
      <c r="L88" s="362" t="s">
        <v>101</v>
      </c>
      <c r="M88" s="362" t="s">
        <v>101</v>
      </c>
    </row>
    <row r="89" spans="1:13" s="314" customFormat="1" ht="17.25" customHeight="1" x14ac:dyDescent="0.25">
      <c r="A89" s="81" t="s">
        <v>188</v>
      </c>
      <c r="B89" s="78" t="s">
        <v>748</v>
      </c>
      <c r="C89" s="356" t="s">
        <v>784</v>
      </c>
      <c r="D89" s="362" t="s">
        <v>101</v>
      </c>
      <c r="E89" s="362" t="s">
        <v>101</v>
      </c>
      <c r="F89" s="362" t="s">
        <v>101</v>
      </c>
      <c r="G89" s="362" t="s">
        <v>101</v>
      </c>
      <c r="H89" s="362" t="s">
        <v>101</v>
      </c>
      <c r="I89" s="362" t="s">
        <v>101</v>
      </c>
      <c r="J89" s="362" t="s">
        <v>101</v>
      </c>
      <c r="K89" s="362" t="s">
        <v>101</v>
      </c>
      <c r="L89" s="362" t="s">
        <v>101</v>
      </c>
      <c r="M89" s="362" t="s">
        <v>101</v>
      </c>
    </row>
    <row r="90" spans="1:13" s="314" customFormat="1" ht="17.25" customHeight="1" x14ac:dyDescent="0.25">
      <c r="A90" s="81"/>
      <c r="B90" s="78"/>
      <c r="C90" s="356" t="s">
        <v>785</v>
      </c>
      <c r="D90" s="362" t="s">
        <v>101</v>
      </c>
      <c r="E90" s="362" t="s">
        <v>101</v>
      </c>
      <c r="F90" s="362" t="s">
        <v>101</v>
      </c>
      <c r="G90" s="362" t="s">
        <v>101</v>
      </c>
      <c r="H90" s="362" t="s">
        <v>101</v>
      </c>
      <c r="I90" s="362" t="s">
        <v>101</v>
      </c>
      <c r="J90" s="362" t="s">
        <v>101</v>
      </c>
      <c r="K90" s="362" t="s">
        <v>101</v>
      </c>
      <c r="L90" s="362" t="s">
        <v>101</v>
      </c>
      <c r="M90" s="362" t="s">
        <v>101</v>
      </c>
    </row>
    <row r="91" spans="1:13" s="314" customFormat="1" ht="16.5" customHeight="1" x14ac:dyDescent="0.25">
      <c r="A91" s="81" t="s">
        <v>786</v>
      </c>
      <c r="B91" s="78" t="s">
        <v>749</v>
      </c>
      <c r="C91" s="356" t="s">
        <v>784</v>
      </c>
      <c r="D91" s="362" t="s">
        <v>101</v>
      </c>
      <c r="E91" s="362" t="s">
        <v>101</v>
      </c>
      <c r="F91" s="362" t="s">
        <v>101</v>
      </c>
      <c r="G91" s="362" t="s">
        <v>101</v>
      </c>
      <c r="H91" s="362" t="s">
        <v>101</v>
      </c>
      <c r="I91" s="362" t="s">
        <v>101</v>
      </c>
      <c r="J91" s="362" t="s">
        <v>101</v>
      </c>
      <c r="K91" s="362" t="s">
        <v>101</v>
      </c>
      <c r="L91" s="362" t="s">
        <v>101</v>
      </c>
      <c r="M91" s="362" t="s">
        <v>101</v>
      </c>
    </row>
    <row r="92" spans="1:13" s="314" customFormat="1" ht="17.25" customHeight="1" x14ac:dyDescent="0.25">
      <c r="A92" s="81"/>
      <c r="B92" s="78"/>
      <c r="C92" s="356" t="s">
        <v>785</v>
      </c>
      <c r="D92" s="362" t="s">
        <v>101</v>
      </c>
      <c r="E92" s="362" t="s">
        <v>101</v>
      </c>
      <c r="F92" s="362" t="s">
        <v>101</v>
      </c>
      <c r="G92" s="362" t="s">
        <v>101</v>
      </c>
      <c r="H92" s="362" t="s">
        <v>101</v>
      </c>
      <c r="I92" s="362" t="s">
        <v>101</v>
      </c>
      <c r="J92" s="362" t="s">
        <v>101</v>
      </c>
      <c r="K92" s="362" t="s">
        <v>101</v>
      </c>
      <c r="L92" s="362" t="s">
        <v>101</v>
      </c>
      <c r="M92" s="362" t="s">
        <v>101</v>
      </c>
    </row>
    <row r="93" spans="1:13" s="314" customFormat="1" ht="18" customHeight="1" x14ac:dyDescent="0.25">
      <c r="A93" s="81" t="s">
        <v>787</v>
      </c>
      <c r="B93" s="78" t="s">
        <v>750</v>
      </c>
      <c r="C93" s="356" t="s">
        <v>784</v>
      </c>
      <c r="D93" s="362" t="s">
        <v>101</v>
      </c>
      <c r="E93" s="362" t="s">
        <v>101</v>
      </c>
      <c r="F93" s="362" t="s">
        <v>101</v>
      </c>
      <c r="G93" s="362" t="s">
        <v>101</v>
      </c>
      <c r="H93" s="362" t="s">
        <v>101</v>
      </c>
      <c r="I93" s="362" t="s">
        <v>101</v>
      </c>
      <c r="J93" s="362" t="s">
        <v>101</v>
      </c>
      <c r="K93" s="362" t="s">
        <v>101</v>
      </c>
      <c r="L93" s="362" t="s">
        <v>101</v>
      </c>
      <c r="M93" s="362" t="s">
        <v>101</v>
      </c>
    </row>
    <row r="94" spans="1:13" s="314" customFormat="1" ht="18.75" customHeight="1" x14ac:dyDescent="0.25">
      <c r="A94" s="81"/>
      <c r="B94" s="78"/>
      <c r="C94" s="356" t="s">
        <v>785</v>
      </c>
      <c r="D94" s="362" t="s">
        <v>101</v>
      </c>
      <c r="E94" s="362" t="s">
        <v>101</v>
      </c>
      <c r="F94" s="362" t="s">
        <v>101</v>
      </c>
      <c r="G94" s="362" t="s">
        <v>101</v>
      </c>
      <c r="H94" s="362" t="s">
        <v>101</v>
      </c>
      <c r="I94" s="362" t="s">
        <v>101</v>
      </c>
      <c r="J94" s="362" t="s">
        <v>101</v>
      </c>
      <c r="K94" s="362" t="s">
        <v>101</v>
      </c>
      <c r="L94" s="362" t="s">
        <v>101</v>
      </c>
      <c r="M94" s="362" t="s">
        <v>101</v>
      </c>
    </row>
    <row r="95" spans="1:13" s="314" customFormat="1" ht="18" customHeight="1" x14ac:dyDescent="0.25">
      <c r="A95" s="81" t="s">
        <v>190</v>
      </c>
      <c r="B95" s="78" t="s">
        <v>751</v>
      </c>
      <c r="C95" s="356" t="s">
        <v>784</v>
      </c>
      <c r="D95" s="362" t="s">
        <v>101</v>
      </c>
      <c r="E95" s="362" t="s">
        <v>101</v>
      </c>
      <c r="F95" s="362" t="s">
        <v>101</v>
      </c>
      <c r="G95" s="362" t="s">
        <v>101</v>
      </c>
      <c r="H95" s="362" t="s">
        <v>101</v>
      </c>
      <c r="I95" s="362" t="s">
        <v>101</v>
      </c>
      <c r="J95" s="362" t="s">
        <v>101</v>
      </c>
      <c r="K95" s="362" t="s">
        <v>101</v>
      </c>
      <c r="L95" s="362" t="s">
        <v>101</v>
      </c>
      <c r="M95" s="362" t="s">
        <v>101</v>
      </c>
    </row>
    <row r="96" spans="1:13" s="314" customFormat="1" ht="30" customHeight="1" x14ac:dyDescent="0.25">
      <c r="A96" s="81"/>
      <c r="B96" s="78"/>
      <c r="C96" s="356" t="s">
        <v>785</v>
      </c>
      <c r="D96" s="362" t="s">
        <v>101</v>
      </c>
      <c r="E96" s="362" t="s">
        <v>101</v>
      </c>
      <c r="F96" s="362" t="s">
        <v>101</v>
      </c>
      <c r="G96" s="362" t="s">
        <v>101</v>
      </c>
      <c r="H96" s="362" t="s">
        <v>101</v>
      </c>
      <c r="I96" s="362" t="s">
        <v>101</v>
      </c>
      <c r="J96" s="362" t="s">
        <v>101</v>
      </c>
      <c r="K96" s="362" t="s">
        <v>101</v>
      </c>
      <c r="L96" s="362" t="s">
        <v>101</v>
      </c>
      <c r="M96" s="362" t="s">
        <v>101</v>
      </c>
    </row>
    <row r="97" spans="1:13" s="314" customFormat="1" ht="17.25" customHeight="1" x14ac:dyDescent="0.25">
      <c r="A97" s="81" t="s">
        <v>192</v>
      </c>
      <c r="B97" s="78" t="s">
        <v>747</v>
      </c>
      <c r="C97" s="356" t="s">
        <v>788</v>
      </c>
      <c r="D97" s="362" t="s">
        <v>101</v>
      </c>
      <c r="E97" s="362" t="s">
        <v>101</v>
      </c>
      <c r="F97" s="362" t="s">
        <v>101</v>
      </c>
      <c r="G97" s="362" t="s">
        <v>101</v>
      </c>
      <c r="H97" s="362" t="s">
        <v>101</v>
      </c>
      <c r="I97" s="362" t="s">
        <v>101</v>
      </c>
      <c r="J97" s="362" t="s">
        <v>101</v>
      </c>
      <c r="K97" s="362" t="s">
        <v>101</v>
      </c>
      <c r="L97" s="362" t="s">
        <v>101</v>
      </c>
      <c r="M97" s="362" t="s">
        <v>101</v>
      </c>
    </row>
    <row r="98" spans="1:13" s="314" customFormat="1" ht="18" customHeight="1" x14ac:dyDescent="0.25">
      <c r="A98" s="81"/>
      <c r="B98" s="78"/>
      <c r="C98" s="356" t="s">
        <v>789</v>
      </c>
      <c r="D98" s="362" t="s">
        <v>101</v>
      </c>
      <c r="E98" s="362" t="s">
        <v>101</v>
      </c>
      <c r="F98" s="362" t="s">
        <v>101</v>
      </c>
      <c r="G98" s="362" t="s">
        <v>101</v>
      </c>
      <c r="H98" s="362" t="s">
        <v>101</v>
      </c>
      <c r="I98" s="362" t="s">
        <v>101</v>
      </c>
      <c r="J98" s="362" t="s">
        <v>101</v>
      </c>
      <c r="K98" s="362" t="s">
        <v>101</v>
      </c>
      <c r="L98" s="362" t="s">
        <v>101</v>
      </c>
      <c r="M98" s="362" t="s">
        <v>101</v>
      </c>
    </row>
    <row r="99" spans="1:13" s="314" customFormat="1" ht="17.25" customHeight="1" x14ac:dyDescent="0.25">
      <c r="A99" s="81" t="s">
        <v>204</v>
      </c>
      <c r="B99" s="78" t="s">
        <v>748</v>
      </c>
      <c r="C99" s="356" t="s">
        <v>788</v>
      </c>
      <c r="D99" s="362" t="s">
        <v>101</v>
      </c>
      <c r="E99" s="362" t="s">
        <v>101</v>
      </c>
      <c r="F99" s="362" t="s">
        <v>101</v>
      </c>
      <c r="G99" s="362" t="s">
        <v>101</v>
      </c>
      <c r="H99" s="362" t="s">
        <v>101</v>
      </c>
      <c r="I99" s="362" t="s">
        <v>101</v>
      </c>
      <c r="J99" s="362" t="s">
        <v>101</v>
      </c>
      <c r="K99" s="362" t="s">
        <v>101</v>
      </c>
      <c r="L99" s="362" t="s">
        <v>101</v>
      </c>
      <c r="M99" s="362" t="s">
        <v>101</v>
      </c>
    </row>
    <row r="100" spans="1:13" s="314" customFormat="1" ht="17.25" customHeight="1" x14ac:dyDescent="0.25">
      <c r="A100" s="81"/>
      <c r="B100" s="78"/>
      <c r="C100" s="356" t="s">
        <v>789</v>
      </c>
      <c r="D100" s="362" t="s">
        <v>101</v>
      </c>
      <c r="E100" s="362" t="s">
        <v>101</v>
      </c>
      <c r="F100" s="362" t="s">
        <v>101</v>
      </c>
      <c r="G100" s="362" t="s">
        <v>101</v>
      </c>
      <c r="H100" s="362" t="s">
        <v>101</v>
      </c>
      <c r="I100" s="362" t="s">
        <v>101</v>
      </c>
      <c r="J100" s="362" t="s">
        <v>101</v>
      </c>
      <c r="K100" s="362" t="s">
        <v>101</v>
      </c>
      <c r="L100" s="362" t="s">
        <v>101</v>
      </c>
      <c r="M100" s="362" t="s">
        <v>101</v>
      </c>
    </row>
    <row r="101" spans="1:13" s="314" customFormat="1" ht="18.75" customHeight="1" x14ac:dyDescent="0.25">
      <c r="A101" s="81" t="s">
        <v>790</v>
      </c>
      <c r="B101" s="78" t="s">
        <v>749</v>
      </c>
      <c r="C101" s="356" t="s">
        <v>788</v>
      </c>
      <c r="D101" s="362" t="s">
        <v>101</v>
      </c>
      <c r="E101" s="362" t="s">
        <v>101</v>
      </c>
      <c r="F101" s="362" t="s">
        <v>101</v>
      </c>
      <c r="G101" s="362" t="s">
        <v>101</v>
      </c>
      <c r="H101" s="362" t="s">
        <v>101</v>
      </c>
      <c r="I101" s="362" t="s">
        <v>101</v>
      </c>
      <c r="J101" s="362" t="s">
        <v>101</v>
      </c>
      <c r="K101" s="362" t="s">
        <v>101</v>
      </c>
      <c r="L101" s="362" t="s">
        <v>101</v>
      </c>
      <c r="M101" s="362" t="s">
        <v>101</v>
      </c>
    </row>
    <row r="102" spans="1:13" s="314" customFormat="1" ht="18.75" customHeight="1" x14ac:dyDescent="0.25">
      <c r="A102" s="81"/>
      <c r="B102" s="78"/>
      <c r="C102" s="356" t="s">
        <v>789</v>
      </c>
      <c r="D102" s="362" t="s">
        <v>101</v>
      </c>
      <c r="E102" s="362" t="s">
        <v>101</v>
      </c>
      <c r="F102" s="362" t="s">
        <v>101</v>
      </c>
      <c r="G102" s="362" t="s">
        <v>101</v>
      </c>
      <c r="H102" s="362" t="s">
        <v>101</v>
      </c>
      <c r="I102" s="362" t="s">
        <v>101</v>
      </c>
      <c r="J102" s="362" t="s">
        <v>101</v>
      </c>
      <c r="K102" s="362" t="s">
        <v>101</v>
      </c>
      <c r="L102" s="362" t="s">
        <v>101</v>
      </c>
      <c r="M102" s="362" t="s">
        <v>101</v>
      </c>
    </row>
    <row r="103" spans="1:13" s="314" customFormat="1" ht="17.25" customHeight="1" x14ac:dyDescent="0.25">
      <c r="A103" s="81" t="s">
        <v>791</v>
      </c>
      <c r="B103" s="78" t="s">
        <v>750</v>
      </c>
      <c r="C103" s="356" t="s">
        <v>788</v>
      </c>
      <c r="D103" s="362" t="s">
        <v>101</v>
      </c>
      <c r="E103" s="362" t="s">
        <v>101</v>
      </c>
      <c r="F103" s="362" t="s">
        <v>101</v>
      </c>
      <c r="G103" s="362" t="s">
        <v>101</v>
      </c>
      <c r="H103" s="362" t="s">
        <v>101</v>
      </c>
      <c r="I103" s="362" t="s">
        <v>101</v>
      </c>
      <c r="J103" s="362" t="s">
        <v>101</v>
      </c>
      <c r="K103" s="362" t="s">
        <v>101</v>
      </c>
      <c r="L103" s="362" t="s">
        <v>101</v>
      </c>
      <c r="M103" s="362" t="s">
        <v>101</v>
      </c>
    </row>
    <row r="104" spans="1:13" s="314" customFormat="1" ht="17.25" customHeight="1" x14ac:dyDescent="0.25">
      <c r="A104" s="81"/>
      <c r="B104" s="78"/>
      <c r="C104" s="356" t="s">
        <v>789</v>
      </c>
      <c r="D104" s="362" t="s">
        <v>101</v>
      </c>
      <c r="E104" s="362" t="s">
        <v>101</v>
      </c>
      <c r="F104" s="362" t="s">
        <v>101</v>
      </c>
      <c r="G104" s="362" t="s">
        <v>101</v>
      </c>
      <c r="H104" s="362" t="s">
        <v>101</v>
      </c>
      <c r="I104" s="362" t="s">
        <v>101</v>
      </c>
      <c r="J104" s="362" t="s">
        <v>101</v>
      </c>
      <c r="K104" s="362" t="s">
        <v>101</v>
      </c>
      <c r="L104" s="362" t="s">
        <v>101</v>
      </c>
      <c r="M104" s="362" t="s">
        <v>101</v>
      </c>
    </row>
    <row r="105" spans="1:13" s="314" customFormat="1" ht="25.5" customHeight="1" x14ac:dyDescent="0.25">
      <c r="A105" s="81" t="s">
        <v>206</v>
      </c>
      <c r="B105" s="78" t="s">
        <v>756</v>
      </c>
      <c r="C105" s="356" t="s">
        <v>788</v>
      </c>
      <c r="D105" s="362" t="s">
        <v>101</v>
      </c>
      <c r="E105" s="362" t="s">
        <v>101</v>
      </c>
      <c r="F105" s="362" t="s">
        <v>101</v>
      </c>
      <c r="G105" s="362" t="s">
        <v>101</v>
      </c>
      <c r="H105" s="362" t="s">
        <v>101</v>
      </c>
      <c r="I105" s="362" t="s">
        <v>101</v>
      </c>
      <c r="J105" s="362" t="s">
        <v>101</v>
      </c>
      <c r="K105" s="362" t="s">
        <v>101</v>
      </c>
      <c r="L105" s="362" t="s">
        <v>101</v>
      </c>
      <c r="M105" s="362" t="s">
        <v>101</v>
      </c>
    </row>
    <row r="106" spans="1:13" s="314" customFormat="1" ht="24" customHeight="1" x14ac:dyDescent="0.25">
      <c r="A106" s="81"/>
      <c r="B106" s="78"/>
      <c r="C106" s="356" t="s">
        <v>789</v>
      </c>
      <c r="D106" s="362" t="s">
        <v>101</v>
      </c>
      <c r="E106" s="362" t="s">
        <v>101</v>
      </c>
      <c r="F106" s="362" t="s">
        <v>101</v>
      </c>
      <c r="G106" s="362" t="s">
        <v>101</v>
      </c>
      <c r="H106" s="362" t="s">
        <v>101</v>
      </c>
      <c r="I106" s="362" t="s">
        <v>101</v>
      </c>
      <c r="J106" s="362" t="s">
        <v>101</v>
      </c>
      <c r="K106" s="362" t="s">
        <v>101</v>
      </c>
      <c r="L106" s="362" t="s">
        <v>101</v>
      </c>
      <c r="M106" s="362" t="s">
        <v>101</v>
      </c>
    </row>
    <row r="107" spans="1:13" s="314" customFormat="1" ht="17.25" customHeight="1" x14ac:dyDescent="0.25">
      <c r="A107" s="81" t="s">
        <v>208</v>
      </c>
      <c r="B107" s="78" t="s">
        <v>747</v>
      </c>
      <c r="C107" s="356" t="s">
        <v>788</v>
      </c>
      <c r="D107" s="362" t="s">
        <v>101</v>
      </c>
      <c r="E107" s="362" t="s">
        <v>101</v>
      </c>
      <c r="F107" s="362" t="s">
        <v>101</v>
      </c>
      <c r="G107" s="362" t="s">
        <v>101</v>
      </c>
      <c r="H107" s="362" t="s">
        <v>101</v>
      </c>
      <c r="I107" s="362" t="s">
        <v>101</v>
      </c>
      <c r="J107" s="362" t="s">
        <v>101</v>
      </c>
      <c r="K107" s="362" t="s">
        <v>101</v>
      </c>
      <c r="L107" s="362" t="s">
        <v>101</v>
      </c>
      <c r="M107" s="362" t="s">
        <v>101</v>
      </c>
    </row>
    <row r="108" spans="1:13" s="314" customFormat="1" ht="17.25" customHeight="1" x14ac:dyDescent="0.25">
      <c r="A108" s="81"/>
      <c r="B108" s="78"/>
      <c r="C108" s="356" t="s">
        <v>789</v>
      </c>
      <c r="D108" s="362" t="s">
        <v>101</v>
      </c>
      <c r="E108" s="362" t="s">
        <v>101</v>
      </c>
      <c r="F108" s="362" t="s">
        <v>101</v>
      </c>
      <c r="G108" s="362" t="s">
        <v>101</v>
      </c>
      <c r="H108" s="362" t="s">
        <v>101</v>
      </c>
      <c r="I108" s="362" t="s">
        <v>101</v>
      </c>
      <c r="J108" s="362" t="s">
        <v>101</v>
      </c>
      <c r="K108" s="362" t="s">
        <v>101</v>
      </c>
      <c r="L108" s="362" t="s">
        <v>101</v>
      </c>
      <c r="M108" s="362" t="s">
        <v>101</v>
      </c>
    </row>
    <row r="109" spans="1:13" s="314" customFormat="1" ht="18" customHeight="1" x14ac:dyDescent="0.25">
      <c r="A109" s="81" t="s">
        <v>210</v>
      </c>
      <c r="B109" s="78" t="s">
        <v>748</v>
      </c>
      <c r="C109" s="356" t="s">
        <v>788</v>
      </c>
      <c r="D109" s="362" t="s">
        <v>101</v>
      </c>
      <c r="E109" s="362" t="s">
        <v>101</v>
      </c>
      <c r="F109" s="362" t="s">
        <v>101</v>
      </c>
      <c r="G109" s="362" t="s">
        <v>101</v>
      </c>
      <c r="H109" s="362" t="s">
        <v>101</v>
      </c>
      <c r="I109" s="362" t="s">
        <v>101</v>
      </c>
      <c r="J109" s="362" t="s">
        <v>101</v>
      </c>
      <c r="K109" s="362" t="s">
        <v>101</v>
      </c>
      <c r="L109" s="362" t="s">
        <v>101</v>
      </c>
      <c r="M109" s="362" t="s">
        <v>101</v>
      </c>
    </row>
    <row r="110" spans="1:13" s="314" customFormat="1" ht="18.75" customHeight="1" x14ac:dyDescent="0.25">
      <c r="A110" s="81"/>
      <c r="B110" s="78"/>
      <c r="C110" s="356" t="s">
        <v>789</v>
      </c>
      <c r="D110" s="362" t="s">
        <v>101</v>
      </c>
      <c r="E110" s="362" t="s">
        <v>101</v>
      </c>
      <c r="F110" s="362" t="s">
        <v>101</v>
      </c>
      <c r="G110" s="362" t="s">
        <v>101</v>
      </c>
      <c r="H110" s="362" t="s">
        <v>101</v>
      </c>
      <c r="I110" s="362" t="s">
        <v>101</v>
      </c>
      <c r="J110" s="362" t="s">
        <v>101</v>
      </c>
      <c r="K110" s="362" t="s">
        <v>101</v>
      </c>
      <c r="L110" s="362" t="s">
        <v>101</v>
      </c>
      <c r="M110" s="362" t="s">
        <v>101</v>
      </c>
    </row>
    <row r="111" spans="1:13" s="314" customFormat="1" ht="19.5" customHeight="1" x14ac:dyDescent="0.25">
      <c r="A111" s="81" t="s">
        <v>212</v>
      </c>
      <c r="B111" s="78" t="s">
        <v>749</v>
      </c>
      <c r="C111" s="356" t="s">
        <v>788</v>
      </c>
      <c r="D111" s="362" t="s">
        <v>101</v>
      </c>
      <c r="E111" s="362" t="s">
        <v>101</v>
      </c>
      <c r="F111" s="362" t="s">
        <v>101</v>
      </c>
      <c r="G111" s="362" t="s">
        <v>101</v>
      </c>
      <c r="H111" s="362" t="s">
        <v>101</v>
      </c>
      <c r="I111" s="362" t="s">
        <v>101</v>
      </c>
      <c r="J111" s="362" t="s">
        <v>101</v>
      </c>
      <c r="K111" s="362" t="s">
        <v>101</v>
      </c>
      <c r="L111" s="362" t="s">
        <v>101</v>
      </c>
      <c r="M111" s="362" t="s">
        <v>101</v>
      </c>
    </row>
    <row r="112" spans="1:13" s="314" customFormat="1" ht="19.5" customHeight="1" x14ac:dyDescent="0.25">
      <c r="A112" s="81"/>
      <c r="B112" s="78"/>
      <c r="C112" s="356" t="s">
        <v>789</v>
      </c>
      <c r="D112" s="362" t="s">
        <v>101</v>
      </c>
      <c r="E112" s="362" t="s">
        <v>101</v>
      </c>
      <c r="F112" s="362" t="s">
        <v>101</v>
      </c>
      <c r="G112" s="362" t="s">
        <v>101</v>
      </c>
      <c r="H112" s="362" t="s">
        <v>101</v>
      </c>
      <c r="I112" s="362" t="s">
        <v>101</v>
      </c>
      <c r="J112" s="362" t="s">
        <v>101</v>
      </c>
      <c r="K112" s="362" t="s">
        <v>101</v>
      </c>
      <c r="L112" s="362" t="s">
        <v>101</v>
      </c>
      <c r="M112" s="362" t="s">
        <v>101</v>
      </c>
    </row>
    <row r="113" spans="1:13" s="314" customFormat="1" ht="15.6" customHeight="1" x14ac:dyDescent="0.25">
      <c r="A113" s="81" t="s">
        <v>214</v>
      </c>
      <c r="B113" s="78" t="s">
        <v>750</v>
      </c>
      <c r="C113" s="356" t="s">
        <v>792</v>
      </c>
      <c r="D113" s="362" t="s">
        <v>101</v>
      </c>
      <c r="E113" s="362" t="s">
        <v>101</v>
      </c>
      <c r="F113" s="362" t="s">
        <v>101</v>
      </c>
      <c r="G113" s="362" t="s">
        <v>101</v>
      </c>
      <c r="H113" s="362" t="s">
        <v>101</v>
      </c>
      <c r="I113" s="362" t="s">
        <v>101</v>
      </c>
      <c r="J113" s="362" t="s">
        <v>101</v>
      </c>
      <c r="K113" s="362" t="s">
        <v>101</v>
      </c>
      <c r="L113" s="362" t="s">
        <v>101</v>
      </c>
      <c r="M113" s="362" t="s">
        <v>101</v>
      </c>
    </row>
    <row r="114" spans="1:13" s="314" customFormat="1" ht="19.5" customHeight="1" x14ac:dyDescent="0.25">
      <c r="A114" s="81"/>
      <c r="B114" s="78"/>
      <c r="C114" s="356" t="s">
        <v>793</v>
      </c>
      <c r="D114" s="362" t="s">
        <v>101</v>
      </c>
      <c r="E114" s="362" t="s">
        <v>101</v>
      </c>
      <c r="F114" s="362" t="s">
        <v>101</v>
      </c>
      <c r="G114" s="362" t="s">
        <v>101</v>
      </c>
      <c r="H114" s="362" t="s">
        <v>101</v>
      </c>
      <c r="I114" s="362" t="s">
        <v>101</v>
      </c>
      <c r="J114" s="362" t="s">
        <v>101</v>
      </c>
      <c r="K114" s="362" t="s">
        <v>101</v>
      </c>
      <c r="L114" s="362" t="s">
        <v>101</v>
      </c>
      <c r="M114" s="362" t="s">
        <v>101</v>
      </c>
    </row>
    <row r="115" spans="1:13" s="314" customFormat="1" ht="63.75" customHeight="1" x14ac:dyDescent="0.25">
      <c r="A115" s="355" t="s">
        <v>225</v>
      </c>
      <c r="B115" s="363" t="s">
        <v>759</v>
      </c>
      <c r="C115" s="356" t="s">
        <v>794</v>
      </c>
      <c r="D115" s="362" t="s">
        <v>101</v>
      </c>
      <c r="E115" s="362" t="s">
        <v>101</v>
      </c>
      <c r="F115" s="362" t="s">
        <v>101</v>
      </c>
      <c r="G115" s="362" t="s">
        <v>101</v>
      </c>
      <c r="H115" s="362" t="s">
        <v>101</v>
      </c>
      <c r="I115" s="362" t="s">
        <v>101</v>
      </c>
      <c r="J115" s="362" t="s">
        <v>101</v>
      </c>
      <c r="K115" s="362" t="s">
        <v>101</v>
      </c>
      <c r="L115" s="362" t="s">
        <v>101</v>
      </c>
      <c r="M115" s="362" t="s">
        <v>101</v>
      </c>
    </row>
    <row r="116" spans="1:13" s="314" customFormat="1" ht="34.5" customHeight="1" x14ac:dyDescent="0.25">
      <c r="A116" s="355" t="s">
        <v>227</v>
      </c>
      <c r="B116" s="363" t="s">
        <v>761</v>
      </c>
      <c r="C116" s="356" t="s">
        <v>794</v>
      </c>
      <c r="D116" s="362" t="s">
        <v>101</v>
      </c>
      <c r="E116" s="362" t="s">
        <v>101</v>
      </c>
      <c r="F116" s="362" t="s">
        <v>101</v>
      </c>
      <c r="G116" s="362" t="s">
        <v>101</v>
      </c>
      <c r="H116" s="362" t="s">
        <v>101</v>
      </c>
      <c r="I116" s="362" t="s">
        <v>101</v>
      </c>
      <c r="J116" s="362" t="s">
        <v>101</v>
      </c>
      <c r="K116" s="362" t="s">
        <v>101</v>
      </c>
      <c r="L116" s="362" t="s">
        <v>101</v>
      </c>
      <c r="M116" s="362" t="s">
        <v>101</v>
      </c>
    </row>
    <row r="117" spans="1:13" s="314" customFormat="1" ht="33.75" customHeight="1" x14ac:dyDescent="0.25">
      <c r="A117" s="355" t="s">
        <v>229</v>
      </c>
      <c r="B117" s="363" t="s">
        <v>762</v>
      </c>
      <c r="C117" s="356" t="s">
        <v>794</v>
      </c>
      <c r="D117" s="362" t="s">
        <v>101</v>
      </c>
      <c r="E117" s="362" t="s">
        <v>101</v>
      </c>
      <c r="F117" s="362" t="s">
        <v>101</v>
      </c>
      <c r="G117" s="362" t="s">
        <v>101</v>
      </c>
      <c r="H117" s="362" t="s">
        <v>101</v>
      </c>
      <c r="I117" s="362" t="s">
        <v>101</v>
      </c>
      <c r="J117" s="362" t="s">
        <v>101</v>
      </c>
      <c r="K117" s="362" t="s">
        <v>101</v>
      </c>
      <c r="L117" s="362" t="s">
        <v>101</v>
      </c>
      <c r="M117" s="362" t="s">
        <v>101</v>
      </c>
    </row>
    <row r="118" spans="1:13" s="314" customFormat="1" ht="36.75" customHeight="1" x14ac:dyDescent="0.25">
      <c r="A118" s="355" t="s">
        <v>795</v>
      </c>
      <c r="B118" s="363" t="s">
        <v>765</v>
      </c>
      <c r="C118" s="356" t="s">
        <v>794</v>
      </c>
      <c r="D118" s="362" t="s">
        <v>101</v>
      </c>
      <c r="E118" s="362" t="s">
        <v>101</v>
      </c>
      <c r="F118" s="362" t="s">
        <v>101</v>
      </c>
      <c r="G118" s="362" t="s">
        <v>101</v>
      </c>
      <c r="H118" s="362" t="s">
        <v>101</v>
      </c>
      <c r="I118" s="362" t="s">
        <v>101</v>
      </c>
      <c r="J118" s="362" t="s">
        <v>101</v>
      </c>
      <c r="K118" s="362" t="s">
        <v>101</v>
      </c>
      <c r="L118" s="362" t="s">
        <v>101</v>
      </c>
      <c r="M118" s="362" t="s">
        <v>101</v>
      </c>
    </row>
    <row r="119" spans="1:13" s="314" customFormat="1" ht="30" customHeight="1" x14ac:dyDescent="0.25">
      <c r="A119" s="355" t="s">
        <v>796</v>
      </c>
      <c r="B119" s="363" t="s">
        <v>767</v>
      </c>
      <c r="C119" s="356" t="s">
        <v>794</v>
      </c>
      <c r="D119" s="362" t="s">
        <v>101</v>
      </c>
      <c r="E119" s="362" t="s">
        <v>101</v>
      </c>
      <c r="F119" s="362" t="s">
        <v>101</v>
      </c>
      <c r="G119" s="362" t="s">
        <v>101</v>
      </c>
      <c r="H119" s="362" t="s">
        <v>101</v>
      </c>
      <c r="I119" s="362" t="s">
        <v>101</v>
      </c>
      <c r="J119" s="362" t="s">
        <v>101</v>
      </c>
      <c r="K119" s="362" t="s">
        <v>101</v>
      </c>
      <c r="L119" s="362" t="s">
        <v>101</v>
      </c>
      <c r="M119" s="362" t="s">
        <v>101</v>
      </c>
    </row>
    <row r="120" spans="1:13" s="314" customFormat="1" ht="17.25" customHeight="1" x14ac:dyDescent="0.25">
      <c r="A120" s="81" t="s">
        <v>797</v>
      </c>
      <c r="B120" s="78" t="s">
        <v>769</v>
      </c>
      <c r="C120" s="356" t="s">
        <v>454</v>
      </c>
      <c r="D120" s="362" t="s">
        <v>101</v>
      </c>
      <c r="E120" s="362" t="s">
        <v>101</v>
      </c>
      <c r="F120" s="362" t="s">
        <v>101</v>
      </c>
      <c r="G120" s="362" t="s">
        <v>101</v>
      </c>
      <c r="H120" s="362" t="s">
        <v>101</v>
      </c>
      <c r="I120" s="362" t="s">
        <v>101</v>
      </c>
      <c r="J120" s="362" t="s">
        <v>101</v>
      </c>
      <c r="K120" s="362" t="s">
        <v>101</v>
      </c>
      <c r="L120" s="362" t="s">
        <v>101</v>
      </c>
      <c r="M120" s="362" t="s">
        <v>101</v>
      </c>
    </row>
    <row r="121" spans="1:13" s="314" customFormat="1" ht="17.25" customHeight="1" x14ac:dyDescent="0.25">
      <c r="A121" s="81"/>
      <c r="B121" s="78"/>
      <c r="C121" s="356" t="s">
        <v>770</v>
      </c>
      <c r="D121" s="362" t="s">
        <v>101</v>
      </c>
      <c r="E121" s="362" t="s">
        <v>101</v>
      </c>
      <c r="F121" s="362" t="s">
        <v>101</v>
      </c>
      <c r="G121" s="362" t="s">
        <v>101</v>
      </c>
      <c r="H121" s="362" t="s">
        <v>101</v>
      </c>
      <c r="I121" s="362" t="s">
        <v>101</v>
      </c>
      <c r="J121" s="362" t="s">
        <v>101</v>
      </c>
      <c r="K121" s="362" t="s">
        <v>101</v>
      </c>
      <c r="L121" s="362" t="s">
        <v>101</v>
      </c>
      <c r="M121" s="362" t="s">
        <v>101</v>
      </c>
    </row>
    <row r="122" spans="1:13" s="314" customFormat="1" ht="16.5" customHeight="1" x14ac:dyDescent="0.25">
      <c r="A122" s="81"/>
      <c r="B122" s="78"/>
      <c r="C122" s="356" t="s">
        <v>771</v>
      </c>
      <c r="D122" s="362" t="s">
        <v>101</v>
      </c>
      <c r="E122" s="362" t="s">
        <v>101</v>
      </c>
      <c r="F122" s="362" t="s">
        <v>101</v>
      </c>
      <c r="G122" s="362" t="s">
        <v>101</v>
      </c>
      <c r="H122" s="362" t="s">
        <v>101</v>
      </c>
      <c r="I122" s="362" t="s">
        <v>101</v>
      </c>
      <c r="J122" s="362" t="s">
        <v>101</v>
      </c>
      <c r="K122" s="362" t="s">
        <v>101</v>
      </c>
      <c r="L122" s="362" t="s">
        <v>101</v>
      </c>
      <c r="M122" s="362" t="s">
        <v>101</v>
      </c>
    </row>
    <row r="123" spans="1:13" s="314" customFormat="1" ht="18.75" customHeight="1" x14ac:dyDescent="0.25">
      <c r="A123" s="81"/>
      <c r="B123" s="78"/>
      <c r="C123" s="356" t="s">
        <v>798</v>
      </c>
      <c r="D123" s="362" t="s">
        <v>101</v>
      </c>
      <c r="E123" s="362" t="s">
        <v>101</v>
      </c>
      <c r="F123" s="362" t="s">
        <v>101</v>
      </c>
      <c r="G123" s="362" t="s">
        <v>101</v>
      </c>
      <c r="H123" s="362" t="s">
        <v>101</v>
      </c>
      <c r="I123" s="362" t="s">
        <v>101</v>
      </c>
      <c r="J123" s="362" t="s">
        <v>101</v>
      </c>
      <c r="K123" s="362" t="s">
        <v>101</v>
      </c>
      <c r="L123" s="362" t="s">
        <v>101</v>
      </c>
      <c r="M123" s="362" t="s">
        <v>101</v>
      </c>
    </row>
    <row r="124" spans="1:13" s="314" customFormat="1" ht="15.6" customHeight="1" x14ac:dyDescent="0.25">
      <c r="A124" s="81" t="s">
        <v>799</v>
      </c>
      <c r="B124" s="78" t="s">
        <v>748</v>
      </c>
      <c r="C124" s="356" t="s">
        <v>454</v>
      </c>
      <c r="D124" s="362" t="s">
        <v>101</v>
      </c>
      <c r="E124" s="362" t="s">
        <v>101</v>
      </c>
      <c r="F124" s="362" t="s">
        <v>101</v>
      </c>
      <c r="G124" s="362" t="s">
        <v>101</v>
      </c>
      <c r="H124" s="362" t="s">
        <v>101</v>
      </c>
      <c r="I124" s="362" t="s">
        <v>101</v>
      </c>
      <c r="J124" s="362" t="s">
        <v>101</v>
      </c>
      <c r="K124" s="362" t="s">
        <v>101</v>
      </c>
      <c r="L124" s="362" t="s">
        <v>101</v>
      </c>
      <c r="M124" s="362" t="s">
        <v>101</v>
      </c>
    </row>
    <row r="125" spans="1:13" s="314" customFormat="1" ht="15.75" x14ac:dyDescent="0.25">
      <c r="A125" s="81"/>
      <c r="B125" s="78"/>
      <c r="C125" s="356" t="s">
        <v>770</v>
      </c>
      <c r="D125" s="362" t="s">
        <v>101</v>
      </c>
      <c r="E125" s="362" t="s">
        <v>101</v>
      </c>
      <c r="F125" s="362" t="s">
        <v>101</v>
      </c>
      <c r="G125" s="362" t="s">
        <v>101</v>
      </c>
      <c r="H125" s="362" t="s">
        <v>101</v>
      </c>
      <c r="I125" s="362" t="s">
        <v>101</v>
      </c>
      <c r="J125" s="362" t="s">
        <v>101</v>
      </c>
      <c r="K125" s="362" t="s">
        <v>101</v>
      </c>
      <c r="L125" s="362" t="s">
        <v>101</v>
      </c>
      <c r="M125" s="362" t="s">
        <v>101</v>
      </c>
    </row>
    <row r="126" spans="1:13" s="314" customFormat="1" ht="15.75" x14ac:dyDescent="0.25">
      <c r="A126" s="81"/>
      <c r="B126" s="78"/>
      <c r="C126" s="356" t="s">
        <v>771</v>
      </c>
      <c r="D126" s="362" t="s">
        <v>101</v>
      </c>
      <c r="E126" s="362" t="s">
        <v>101</v>
      </c>
      <c r="F126" s="362" t="s">
        <v>101</v>
      </c>
      <c r="G126" s="362" t="s">
        <v>101</v>
      </c>
      <c r="H126" s="362" t="s">
        <v>101</v>
      </c>
      <c r="I126" s="362" t="s">
        <v>101</v>
      </c>
      <c r="J126" s="362" t="s">
        <v>101</v>
      </c>
      <c r="K126" s="362" t="s">
        <v>101</v>
      </c>
      <c r="L126" s="362" t="s">
        <v>101</v>
      </c>
      <c r="M126" s="362" t="s">
        <v>101</v>
      </c>
    </row>
    <row r="127" spans="1:13" s="314" customFormat="1" ht="37.5" x14ac:dyDescent="0.25">
      <c r="A127" s="81"/>
      <c r="B127" s="78"/>
      <c r="C127" s="356" t="s">
        <v>798</v>
      </c>
      <c r="D127" s="362" t="s">
        <v>101</v>
      </c>
      <c r="E127" s="362" t="s">
        <v>101</v>
      </c>
      <c r="F127" s="362" t="s">
        <v>101</v>
      </c>
      <c r="G127" s="362" t="s">
        <v>101</v>
      </c>
      <c r="H127" s="362" t="s">
        <v>101</v>
      </c>
      <c r="I127" s="362" t="s">
        <v>101</v>
      </c>
      <c r="J127" s="362" t="s">
        <v>101</v>
      </c>
      <c r="K127" s="362" t="s">
        <v>101</v>
      </c>
      <c r="L127" s="362" t="s">
        <v>101</v>
      </c>
      <c r="M127" s="362" t="s">
        <v>101</v>
      </c>
    </row>
    <row r="128" spans="1:13" s="314" customFormat="1" ht="15.6" customHeight="1" x14ac:dyDescent="0.25">
      <c r="A128" s="81" t="s">
        <v>800</v>
      </c>
      <c r="B128" s="78" t="s">
        <v>749</v>
      </c>
      <c r="C128" s="356" t="s">
        <v>454</v>
      </c>
      <c r="D128" s="362" t="s">
        <v>101</v>
      </c>
      <c r="E128" s="362" t="s">
        <v>101</v>
      </c>
      <c r="F128" s="362" t="s">
        <v>101</v>
      </c>
      <c r="G128" s="362" t="s">
        <v>101</v>
      </c>
      <c r="H128" s="362" t="s">
        <v>101</v>
      </c>
      <c r="I128" s="362" t="s">
        <v>101</v>
      </c>
      <c r="J128" s="362" t="s">
        <v>101</v>
      </c>
      <c r="K128" s="362" t="s">
        <v>101</v>
      </c>
      <c r="L128" s="362" t="s">
        <v>101</v>
      </c>
      <c r="M128" s="362" t="s">
        <v>101</v>
      </c>
    </row>
    <row r="129" spans="1:13" s="314" customFormat="1" ht="15.75" x14ac:dyDescent="0.25">
      <c r="A129" s="81"/>
      <c r="B129" s="78"/>
      <c r="C129" s="356" t="s">
        <v>770</v>
      </c>
      <c r="D129" s="362" t="s">
        <v>101</v>
      </c>
      <c r="E129" s="362" t="s">
        <v>101</v>
      </c>
      <c r="F129" s="362" t="s">
        <v>101</v>
      </c>
      <c r="G129" s="362" t="s">
        <v>101</v>
      </c>
      <c r="H129" s="362" t="s">
        <v>101</v>
      </c>
      <c r="I129" s="362" t="s">
        <v>101</v>
      </c>
      <c r="J129" s="362" t="s">
        <v>101</v>
      </c>
      <c r="K129" s="362" t="s">
        <v>101</v>
      </c>
      <c r="L129" s="362" t="s">
        <v>101</v>
      </c>
      <c r="M129" s="362" t="s">
        <v>101</v>
      </c>
    </row>
    <row r="130" spans="1:13" s="314" customFormat="1" ht="15.75" customHeight="1" x14ac:dyDescent="0.25">
      <c r="A130" s="81"/>
      <c r="B130" s="78"/>
      <c r="C130" s="356" t="s">
        <v>771</v>
      </c>
      <c r="D130" s="362" t="s">
        <v>101</v>
      </c>
      <c r="E130" s="362" t="s">
        <v>101</v>
      </c>
      <c r="F130" s="362" t="s">
        <v>101</v>
      </c>
      <c r="G130" s="362" t="s">
        <v>101</v>
      </c>
      <c r="H130" s="362" t="s">
        <v>101</v>
      </c>
      <c r="I130" s="362" t="s">
        <v>101</v>
      </c>
      <c r="J130" s="362" t="s">
        <v>101</v>
      </c>
      <c r="K130" s="362" t="s">
        <v>101</v>
      </c>
      <c r="L130" s="362" t="s">
        <v>101</v>
      </c>
      <c r="M130" s="362" t="s">
        <v>101</v>
      </c>
    </row>
    <row r="131" spans="1:13" s="314" customFormat="1" ht="37.5" x14ac:dyDescent="0.25">
      <c r="A131" s="81"/>
      <c r="B131" s="78"/>
      <c r="C131" s="356" t="s">
        <v>801</v>
      </c>
      <c r="D131" s="362" t="s">
        <v>101</v>
      </c>
      <c r="E131" s="362" t="s">
        <v>101</v>
      </c>
      <c r="F131" s="362" t="s">
        <v>101</v>
      </c>
      <c r="G131" s="362" t="s">
        <v>101</v>
      </c>
      <c r="H131" s="362" t="s">
        <v>101</v>
      </c>
      <c r="I131" s="362" t="s">
        <v>101</v>
      </c>
      <c r="J131" s="362" t="s">
        <v>101</v>
      </c>
      <c r="K131" s="362" t="s">
        <v>101</v>
      </c>
      <c r="L131" s="362" t="s">
        <v>101</v>
      </c>
      <c r="M131" s="362" t="s">
        <v>101</v>
      </c>
    </row>
    <row r="132" spans="1:13" s="314" customFormat="1" ht="15.6" customHeight="1" x14ac:dyDescent="0.25">
      <c r="A132" s="81" t="s">
        <v>802</v>
      </c>
      <c r="B132" s="78" t="s">
        <v>750</v>
      </c>
      <c r="C132" s="356" t="s">
        <v>454</v>
      </c>
      <c r="D132" s="362" t="s">
        <v>101</v>
      </c>
      <c r="E132" s="362" t="s">
        <v>101</v>
      </c>
      <c r="F132" s="362" t="s">
        <v>101</v>
      </c>
      <c r="G132" s="362" t="s">
        <v>101</v>
      </c>
      <c r="H132" s="362" t="s">
        <v>101</v>
      </c>
      <c r="I132" s="362" t="s">
        <v>101</v>
      </c>
      <c r="J132" s="362" t="s">
        <v>101</v>
      </c>
      <c r="K132" s="362" t="s">
        <v>101</v>
      </c>
      <c r="L132" s="362" t="s">
        <v>101</v>
      </c>
      <c r="M132" s="362" t="s">
        <v>101</v>
      </c>
    </row>
    <row r="133" spans="1:13" s="314" customFormat="1" ht="15.75" x14ac:dyDescent="0.25">
      <c r="A133" s="81"/>
      <c r="B133" s="78"/>
      <c r="C133" s="356" t="s">
        <v>770</v>
      </c>
      <c r="D133" s="362" t="s">
        <v>101</v>
      </c>
      <c r="E133" s="362" t="s">
        <v>101</v>
      </c>
      <c r="F133" s="362" t="s">
        <v>101</v>
      </c>
      <c r="G133" s="362" t="s">
        <v>101</v>
      </c>
      <c r="H133" s="362" t="s">
        <v>101</v>
      </c>
      <c r="I133" s="362" t="s">
        <v>101</v>
      </c>
      <c r="J133" s="362" t="s">
        <v>101</v>
      </c>
      <c r="K133" s="362" t="s">
        <v>101</v>
      </c>
      <c r="L133" s="362" t="s">
        <v>101</v>
      </c>
      <c r="M133" s="362" t="s">
        <v>101</v>
      </c>
    </row>
    <row r="134" spans="1:13" s="314" customFormat="1" ht="17.25" customHeight="1" x14ac:dyDescent="0.25">
      <c r="A134" s="81"/>
      <c r="B134" s="78"/>
      <c r="C134" s="356" t="s">
        <v>771</v>
      </c>
      <c r="D134" s="362" t="s">
        <v>101</v>
      </c>
      <c r="E134" s="362" t="s">
        <v>101</v>
      </c>
      <c r="F134" s="362" t="s">
        <v>101</v>
      </c>
      <c r="G134" s="362" t="s">
        <v>101</v>
      </c>
      <c r="H134" s="362" t="s">
        <v>101</v>
      </c>
      <c r="I134" s="362" t="s">
        <v>101</v>
      </c>
      <c r="J134" s="362" t="s">
        <v>101</v>
      </c>
      <c r="K134" s="362" t="s">
        <v>101</v>
      </c>
      <c r="L134" s="362" t="s">
        <v>101</v>
      </c>
      <c r="M134" s="362" t="s">
        <v>101</v>
      </c>
    </row>
    <row r="135" spans="1:13" s="314" customFormat="1" ht="18" customHeight="1" x14ac:dyDescent="0.25">
      <c r="A135" s="81"/>
      <c r="B135" s="78"/>
      <c r="C135" s="356" t="s">
        <v>801</v>
      </c>
      <c r="D135" s="362" t="s">
        <v>101</v>
      </c>
      <c r="E135" s="362" t="s">
        <v>101</v>
      </c>
      <c r="F135" s="362" t="s">
        <v>101</v>
      </c>
      <c r="G135" s="362" t="s">
        <v>101</v>
      </c>
      <c r="H135" s="362" t="s">
        <v>101</v>
      </c>
      <c r="I135" s="362" t="s">
        <v>101</v>
      </c>
      <c r="J135" s="362" t="s">
        <v>101</v>
      </c>
      <c r="K135" s="362" t="s">
        <v>101</v>
      </c>
      <c r="L135" s="362" t="s">
        <v>101</v>
      </c>
      <c r="M135" s="362" t="s">
        <v>101</v>
      </c>
    </row>
    <row r="136" spans="1:13" s="314" customFormat="1" ht="18" customHeight="1" x14ac:dyDescent="0.25">
      <c r="A136" s="81" t="s">
        <v>803</v>
      </c>
      <c r="B136" s="78" t="s">
        <v>778</v>
      </c>
      <c r="C136" s="356" t="s">
        <v>454</v>
      </c>
      <c r="D136" s="362" t="s">
        <v>101</v>
      </c>
      <c r="E136" s="362" t="s">
        <v>101</v>
      </c>
      <c r="F136" s="362" t="s">
        <v>101</v>
      </c>
      <c r="G136" s="362" t="s">
        <v>101</v>
      </c>
      <c r="H136" s="362" t="s">
        <v>101</v>
      </c>
      <c r="I136" s="362" t="s">
        <v>101</v>
      </c>
      <c r="J136" s="362" t="s">
        <v>101</v>
      </c>
      <c r="K136" s="362" t="s">
        <v>101</v>
      </c>
      <c r="L136" s="362" t="s">
        <v>101</v>
      </c>
      <c r="M136" s="362" t="s">
        <v>101</v>
      </c>
    </row>
    <row r="137" spans="1:13" s="314" customFormat="1" ht="18" customHeight="1" x14ac:dyDescent="0.25">
      <c r="A137" s="81"/>
      <c r="B137" s="78"/>
      <c r="C137" s="356" t="s">
        <v>770</v>
      </c>
      <c r="D137" s="362" t="s">
        <v>101</v>
      </c>
      <c r="E137" s="362" t="s">
        <v>101</v>
      </c>
      <c r="F137" s="362" t="s">
        <v>101</v>
      </c>
      <c r="G137" s="362" t="s">
        <v>101</v>
      </c>
      <c r="H137" s="362" t="s">
        <v>101</v>
      </c>
      <c r="I137" s="362" t="s">
        <v>101</v>
      </c>
      <c r="J137" s="362" t="s">
        <v>101</v>
      </c>
      <c r="K137" s="362" t="s">
        <v>101</v>
      </c>
      <c r="L137" s="362" t="s">
        <v>101</v>
      </c>
      <c r="M137" s="362" t="s">
        <v>101</v>
      </c>
    </row>
    <row r="138" spans="1:13" s="314" customFormat="1" ht="18" customHeight="1" x14ac:dyDescent="0.25">
      <c r="A138" s="81"/>
      <c r="B138" s="78"/>
      <c r="C138" s="356" t="s">
        <v>771</v>
      </c>
      <c r="D138" s="362" t="s">
        <v>101</v>
      </c>
      <c r="E138" s="362" t="s">
        <v>101</v>
      </c>
      <c r="F138" s="362" t="s">
        <v>101</v>
      </c>
      <c r="G138" s="362" t="s">
        <v>101</v>
      </c>
      <c r="H138" s="362" t="s">
        <v>101</v>
      </c>
      <c r="I138" s="362" t="s">
        <v>101</v>
      </c>
      <c r="J138" s="362" t="s">
        <v>101</v>
      </c>
      <c r="K138" s="362" t="s">
        <v>101</v>
      </c>
      <c r="L138" s="362" t="s">
        <v>101</v>
      </c>
      <c r="M138" s="362" t="s">
        <v>101</v>
      </c>
    </row>
    <row r="139" spans="1:13" s="314" customFormat="1" ht="17.25" customHeight="1" x14ac:dyDescent="0.25">
      <c r="A139" s="81"/>
      <c r="B139" s="78"/>
      <c r="C139" s="356" t="s">
        <v>801</v>
      </c>
      <c r="D139" s="362" t="s">
        <v>101</v>
      </c>
      <c r="E139" s="362" t="s">
        <v>101</v>
      </c>
      <c r="F139" s="362" t="s">
        <v>101</v>
      </c>
      <c r="G139" s="362" t="s">
        <v>101</v>
      </c>
      <c r="H139" s="362" t="s">
        <v>101</v>
      </c>
      <c r="I139" s="362" t="s">
        <v>101</v>
      </c>
      <c r="J139" s="362" t="s">
        <v>101</v>
      </c>
      <c r="K139" s="362" t="s">
        <v>101</v>
      </c>
      <c r="L139" s="362" t="s">
        <v>101</v>
      </c>
      <c r="M139" s="362" t="s">
        <v>101</v>
      </c>
    </row>
    <row r="140" spans="1:13" s="314" customFormat="1" ht="15.6" customHeight="1" x14ac:dyDescent="0.25">
      <c r="A140" s="81" t="s">
        <v>804</v>
      </c>
      <c r="B140" s="78" t="s">
        <v>748</v>
      </c>
      <c r="C140" s="356" t="s">
        <v>454</v>
      </c>
      <c r="D140" s="362" t="s">
        <v>101</v>
      </c>
      <c r="E140" s="362" t="s">
        <v>101</v>
      </c>
      <c r="F140" s="362" t="s">
        <v>101</v>
      </c>
      <c r="G140" s="362" t="s">
        <v>101</v>
      </c>
      <c r="H140" s="362" t="s">
        <v>101</v>
      </c>
      <c r="I140" s="362" t="s">
        <v>101</v>
      </c>
      <c r="J140" s="362" t="s">
        <v>101</v>
      </c>
      <c r="K140" s="362" t="s">
        <v>101</v>
      </c>
      <c r="L140" s="362" t="s">
        <v>101</v>
      </c>
      <c r="M140" s="362" t="s">
        <v>101</v>
      </c>
    </row>
    <row r="141" spans="1:13" s="314" customFormat="1" ht="15.75" x14ac:dyDescent="0.25">
      <c r="A141" s="81"/>
      <c r="B141" s="78"/>
      <c r="C141" s="356" t="s">
        <v>770</v>
      </c>
      <c r="D141" s="362" t="s">
        <v>101</v>
      </c>
      <c r="E141" s="362" t="s">
        <v>101</v>
      </c>
      <c r="F141" s="362" t="s">
        <v>101</v>
      </c>
      <c r="G141" s="362" t="s">
        <v>101</v>
      </c>
      <c r="H141" s="362" t="s">
        <v>101</v>
      </c>
      <c r="I141" s="362" t="s">
        <v>101</v>
      </c>
      <c r="J141" s="362" t="s">
        <v>101</v>
      </c>
      <c r="K141" s="362" t="s">
        <v>101</v>
      </c>
      <c r="L141" s="362" t="s">
        <v>101</v>
      </c>
      <c r="M141" s="362" t="s">
        <v>101</v>
      </c>
    </row>
    <row r="142" spans="1:13" s="314" customFormat="1" ht="15.75" x14ac:dyDescent="0.25">
      <c r="A142" s="81"/>
      <c r="B142" s="78"/>
      <c r="C142" s="356" t="s">
        <v>771</v>
      </c>
      <c r="D142" s="362" t="s">
        <v>101</v>
      </c>
      <c r="E142" s="362" t="s">
        <v>101</v>
      </c>
      <c r="F142" s="362" t="s">
        <v>101</v>
      </c>
      <c r="G142" s="362" t="s">
        <v>101</v>
      </c>
      <c r="H142" s="362" t="s">
        <v>101</v>
      </c>
      <c r="I142" s="362" t="s">
        <v>101</v>
      </c>
      <c r="J142" s="362" t="s">
        <v>101</v>
      </c>
      <c r="K142" s="362" t="s">
        <v>101</v>
      </c>
      <c r="L142" s="362" t="s">
        <v>101</v>
      </c>
      <c r="M142" s="362" t="s">
        <v>101</v>
      </c>
    </row>
    <row r="143" spans="1:13" s="314" customFormat="1" ht="37.5" x14ac:dyDescent="0.25">
      <c r="A143" s="81"/>
      <c r="B143" s="78"/>
      <c r="C143" s="356" t="s">
        <v>801</v>
      </c>
      <c r="D143" s="362" t="s">
        <v>101</v>
      </c>
      <c r="E143" s="362" t="s">
        <v>101</v>
      </c>
      <c r="F143" s="362" t="s">
        <v>101</v>
      </c>
      <c r="G143" s="362" t="s">
        <v>101</v>
      </c>
      <c r="H143" s="362" t="s">
        <v>101</v>
      </c>
      <c r="I143" s="362" t="s">
        <v>101</v>
      </c>
      <c r="J143" s="362" t="s">
        <v>101</v>
      </c>
      <c r="K143" s="362" t="s">
        <v>101</v>
      </c>
      <c r="L143" s="362" t="s">
        <v>101</v>
      </c>
      <c r="M143" s="362" t="s">
        <v>101</v>
      </c>
    </row>
    <row r="144" spans="1:13" s="314" customFormat="1" ht="15.6" customHeight="1" x14ac:dyDescent="0.25">
      <c r="A144" s="81" t="s">
        <v>805</v>
      </c>
      <c r="B144" s="78" t="s">
        <v>749</v>
      </c>
      <c r="C144" s="356" t="s">
        <v>454</v>
      </c>
      <c r="D144" s="362" t="s">
        <v>101</v>
      </c>
      <c r="E144" s="362" t="s">
        <v>101</v>
      </c>
      <c r="F144" s="362" t="s">
        <v>101</v>
      </c>
      <c r="G144" s="362" t="s">
        <v>101</v>
      </c>
      <c r="H144" s="362" t="s">
        <v>101</v>
      </c>
      <c r="I144" s="362" t="s">
        <v>101</v>
      </c>
      <c r="J144" s="362" t="s">
        <v>101</v>
      </c>
      <c r="K144" s="362" t="s">
        <v>101</v>
      </c>
      <c r="L144" s="362" t="s">
        <v>101</v>
      </c>
      <c r="M144" s="362" t="s">
        <v>101</v>
      </c>
    </row>
    <row r="145" spans="1:21" ht="15.75" x14ac:dyDescent="0.25">
      <c r="A145" s="81"/>
      <c r="B145" s="78"/>
      <c r="C145" s="356" t="s">
        <v>770</v>
      </c>
      <c r="D145" s="362" t="s">
        <v>101</v>
      </c>
      <c r="E145" s="362" t="s">
        <v>101</v>
      </c>
      <c r="F145" s="362" t="s">
        <v>101</v>
      </c>
      <c r="G145" s="362" t="s">
        <v>101</v>
      </c>
      <c r="H145" s="362" t="s">
        <v>101</v>
      </c>
      <c r="I145" s="362" t="s">
        <v>101</v>
      </c>
      <c r="J145" s="362" t="s">
        <v>101</v>
      </c>
      <c r="K145" s="362" t="s">
        <v>101</v>
      </c>
      <c r="L145" s="362" t="s">
        <v>101</v>
      </c>
      <c r="M145" s="362" t="s">
        <v>101</v>
      </c>
      <c r="N145" s="314"/>
      <c r="O145" s="314"/>
      <c r="P145" s="314"/>
      <c r="Q145" s="314"/>
      <c r="R145" s="314"/>
      <c r="S145" s="314"/>
      <c r="T145" s="314"/>
      <c r="U145" s="314"/>
    </row>
    <row r="146" spans="1:21" ht="15.75" x14ac:dyDescent="0.25">
      <c r="A146" s="81"/>
      <c r="B146" s="78"/>
      <c r="C146" s="356" t="s">
        <v>771</v>
      </c>
      <c r="D146" s="362" t="s">
        <v>101</v>
      </c>
      <c r="E146" s="362" t="s">
        <v>101</v>
      </c>
      <c r="F146" s="362" t="s">
        <v>101</v>
      </c>
      <c r="G146" s="362" t="s">
        <v>101</v>
      </c>
      <c r="H146" s="362" t="s">
        <v>101</v>
      </c>
      <c r="I146" s="362" t="s">
        <v>101</v>
      </c>
      <c r="J146" s="362" t="s">
        <v>101</v>
      </c>
      <c r="K146" s="362" t="s">
        <v>101</v>
      </c>
      <c r="L146" s="362" t="s">
        <v>101</v>
      </c>
      <c r="M146" s="362" t="s">
        <v>101</v>
      </c>
      <c r="N146" s="314"/>
      <c r="O146" s="314"/>
      <c r="P146" s="314"/>
      <c r="Q146" s="314"/>
      <c r="R146" s="314"/>
      <c r="S146" s="314"/>
      <c r="T146" s="314"/>
      <c r="U146" s="314"/>
    </row>
    <row r="147" spans="1:21" ht="18.75" x14ac:dyDescent="0.25">
      <c r="A147" s="81"/>
      <c r="B147" s="78"/>
      <c r="C147" s="356" t="s">
        <v>806</v>
      </c>
      <c r="D147" s="362" t="s">
        <v>101</v>
      </c>
      <c r="E147" s="362" t="s">
        <v>101</v>
      </c>
      <c r="F147" s="362" t="s">
        <v>101</v>
      </c>
      <c r="G147" s="362" t="s">
        <v>101</v>
      </c>
      <c r="H147" s="362" t="s">
        <v>101</v>
      </c>
      <c r="I147" s="362" t="s">
        <v>101</v>
      </c>
      <c r="J147" s="362" t="s">
        <v>101</v>
      </c>
      <c r="K147" s="362" t="s">
        <v>101</v>
      </c>
      <c r="L147" s="362" t="s">
        <v>101</v>
      </c>
      <c r="M147" s="362" t="s">
        <v>101</v>
      </c>
      <c r="N147" s="314"/>
      <c r="O147" s="314"/>
      <c r="P147" s="314"/>
      <c r="Q147" s="314"/>
      <c r="R147" s="314"/>
      <c r="S147" s="314"/>
      <c r="T147" s="314"/>
      <c r="U147" s="314"/>
    </row>
    <row r="148" spans="1:21" ht="15.6" customHeight="1" x14ac:dyDescent="0.25">
      <c r="A148" s="81" t="s">
        <v>807</v>
      </c>
      <c r="B148" s="78" t="s">
        <v>750</v>
      </c>
      <c r="C148" s="356" t="s">
        <v>454</v>
      </c>
      <c r="D148" s="362" t="s">
        <v>101</v>
      </c>
      <c r="E148" s="362" t="s">
        <v>101</v>
      </c>
      <c r="F148" s="362" t="s">
        <v>101</v>
      </c>
      <c r="G148" s="362" t="s">
        <v>101</v>
      </c>
      <c r="H148" s="362" t="s">
        <v>101</v>
      </c>
      <c r="I148" s="362" t="s">
        <v>101</v>
      </c>
      <c r="J148" s="362" t="s">
        <v>101</v>
      </c>
      <c r="K148" s="362" t="s">
        <v>101</v>
      </c>
      <c r="L148" s="362" t="s">
        <v>101</v>
      </c>
      <c r="M148" s="362" t="s">
        <v>101</v>
      </c>
      <c r="N148" s="314"/>
      <c r="O148" s="314"/>
      <c r="P148" s="314"/>
      <c r="Q148" s="314"/>
      <c r="R148" s="314"/>
      <c r="S148" s="314"/>
      <c r="T148" s="314"/>
      <c r="U148" s="314"/>
    </row>
    <row r="149" spans="1:21" ht="16.5" customHeight="1" x14ac:dyDescent="0.25">
      <c r="A149" s="81"/>
      <c r="B149" s="78"/>
      <c r="C149" s="356" t="s">
        <v>770</v>
      </c>
      <c r="D149" s="362" t="s">
        <v>101</v>
      </c>
      <c r="E149" s="362" t="s">
        <v>101</v>
      </c>
      <c r="F149" s="362" t="s">
        <v>101</v>
      </c>
      <c r="G149" s="362" t="s">
        <v>101</v>
      </c>
      <c r="H149" s="362" t="s">
        <v>101</v>
      </c>
      <c r="I149" s="362" t="s">
        <v>101</v>
      </c>
      <c r="J149" s="362" t="s">
        <v>101</v>
      </c>
      <c r="K149" s="362" t="s">
        <v>101</v>
      </c>
      <c r="L149" s="362" t="s">
        <v>101</v>
      </c>
      <c r="M149" s="362" t="s">
        <v>101</v>
      </c>
      <c r="N149" s="314"/>
      <c r="O149" s="314"/>
      <c r="P149" s="314"/>
      <c r="Q149" s="314"/>
      <c r="R149" s="314"/>
      <c r="S149" s="314"/>
      <c r="T149" s="314"/>
      <c r="U149" s="314"/>
    </row>
    <row r="150" spans="1:21" ht="16.5" customHeight="1" x14ac:dyDescent="0.25">
      <c r="A150" s="81"/>
      <c r="B150" s="78"/>
      <c r="C150" s="356" t="s">
        <v>771</v>
      </c>
      <c r="D150" s="362" t="s">
        <v>101</v>
      </c>
      <c r="E150" s="362" t="s">
        <v>101</v>
      </c>
      <c r="F150" s="362" t="s">
        <v>101</v>
      </c>
      <c r="G150" s="362" t="s">
        <v>101</v>
      </c>
      <c r="H150" s="362" t="s">
        <v>101</v>
      </c>
      <c r="I150" s="362" t="s">
        <v>101</v>
      </c>
      <c r="J150" s="362" t="s">
        <v>101</v>
      </c>
      <c r="K150" s="362" t="s">
        <v>101</v>
      </c>
      <c r="L150" s="362" t="s">
        <v>101</v>
      </c>
      <c r="M150" s="362" t="s">
        <v>101</v>
      </c>
      <c r="N150" s="314"/>
      <c r="O150" s="314"/>
      <c r="P150" s="314"/>
      <c r="Q150" s="314"/>
      <c r="R150" s="314"/>
      <c r="S150" s="314"/>
      <c r="T150" s="314"/>
      <c r="U150" s="314"/>
    </row>
    <row r="151" spans="1:21" ht="21.75" customHeight="1" x14ac:dyDescent="0.25">
      <c r="A151" s="81"/>
      <c r="B151" s="78"/>
      <c r="C151" s="356" t="s">
        <v>806</v>
      </c>
      <c r="D151" s="362" t="s">
        <v>101</v>
      </c>
      <c r="E151" s="362" t="s">
        <v>101</v>
      </c>
      <c r="F151" s="362" t="s">
        <v>101</v>
      </c>
      <c r="G151" s="362" t="s">
        <v>101</v>
      </c>
      <c r="H151" s="362" t="s">
        <v>101</v>
      </c>
      <c r="I151" s="362" t="s">
        <v>101</v>
      </c>
      <c r="J151" s="362" t="s">
        <v>101</v>
      </c>
      <c r="K151" s="362" t="s">
        <v>101</v>
      </c>
      <c r="L151" s="362" t="s">
        <v>101</v>
      </c>
      <c r="M151" s="362" t="s">
        <v>101</v>
      </c>
      <c r="N151" s="314"/>
      <c r="O151" s="314"/>
      <c r="P151" s="314"/>
      <c r="Q151" s="314"/>
      <c r="R151" s="314"/>
      <c r="S151" s="314"/>
      <c r="T151" s="314"/>
      <c r="U151" s="314"/>
    </row>
    <row r="153" spans="1:21" ht="18" x14ac:dyDescent="0.25">
      <c r="B153" s="364" t="s">
        <v>808</v>
      </c>
      <c r="N153" s="314"/>
      <c r="O153" s="314"/>
      <c r="P153" s="314"/>
      <c r="Q153" s="314"/>
      <c r="R153" s="314"/>
      <c r="S153" s="314"/>
      <c r="T153" s="314"/>
      <c r="U153" s="314"/>
    </row>
    <row r="154" spans="1:21" ht="18" x14ac:dyDescent="0.25">
      <c r="B154" s="364" t="s">
        <v>809</v>
      </c>
      <c r="N154" s="314"/>
      <c r="O154" s="314"/>
      <c r="P154" s="314"/>
      <c r="Q154" s="314"/>
      <c r="R154" s="314"/>
      <c r="S154" s="314"/>
      <c r="T154" s="314"/>
      <c r="U154" s="314"/>
    </row>
    <row r="155" spans="1:21" ht="18" x14ac:dyDescent="0.25">
      <c r="B155" s="364" t="s">
        <v>810</v>
      </c>
      <c r="N155" s="314"/>
      <c r="O155" s="314"/>
      <c r="P155" s="314"/>
      <c r="Q155" s="314"/>
      <c r="R155" s="314"/>
      <c r="S155" s="314"/>
      <c r="T155" s="314"/>
      <c r="U155" s="314"/>
    </row>
    <row r="156" spans="1:21" ht="18" x14ac:dyDescent="0.25">
      <c r="B156" s="364" t="s">
        <v>811</v>
      </c>
      <c r="N156" s="314"/>
      <c r="O156" s="314"/>
      <c r="P156" s="314"/>
      <c r="Q156" s="314"/>
      <c r="R156" s="314"/>
      <c r="S156" s="314"/>
      <c r="T156" s="314"/>
      <c r="U156" s="314"/>
    </row>
    <row r="157" spans="1:21" ht="18" x14ac:dyDescent="0.25">
      <c r="B157" s="364" t="s">
        <v>812</v>
      </c>
      <c r="N157" s="314"/>
      <c r="O157" s="314"/>
      <c r="P157" s="314"/>
      <c r="Q157" s="314"/>
      <c r="R157" s="314"/>
      <c r="S157" s="314"/>
      <c r="T157" s="314"/>
      <c r="U157" s="314"/>
    </row>
  </sheetData>
  <mergeCells count="109">
    <mergeCell ref="A132:A135"/>
    <mergeCell ref="B132:B135"/>
    <mergeCell ref="A136:A139"/>
    <mergeCell ref="B136:B139"/>
    <mergeCell ref="A140:A143"/>
    <mergeCell ref="B140:B143"/>
    <mergeCell ref="A144:A147"/>
    <mergeCell ref="B144:B147"/>
    <mergeCell ref="A148:A151"/>
    <mergeCell ref="B148:B151"/>
    <mergeCell ref="A111:A112"/>
    <mergeCell ref="B111:B112"/>
    <mergeCell ref="A113:A114"/>
    <mergeCell ref="B113:B114"/>
    <mergeCell ref="A120:A123"/>
    <mergeCell ref="B120:B123"/>
    <mergeCell ref="A124:A127"/>
    <mergeCell ref="B124:B127"/>
    <mergeCell ref="A128:A131"/>
    <mergeCell ref="B128:B131"/>
    <mergeCell ref="A101:A102"/>
    <mergeCell ref="B101:B102"/>
    <mergeCell ref="A103:A104"/>
    <mergeCell ref="B103:B104"/>
    <mergeCell ref="A105:A106"/>
    <mergeCell ref="B105:B106"/>
    <mergeCell ref="A107:A108"/>
    <mergeCell ref="B107:B108"/>
    <mergeCell ref="A109:A110"/>
    <mergeCell ref="B109:B110"/>
    <mergeCell ref="A91:A92"/>
    <mergeCell ref="B91:B92"/>
    <mergeCell ref="A93:A94"/>
    <mergeCell ref="B93:B94"/>
    <mergeCell ref="A95:A96"/>
    <mergeCell ref="B95:B96"/>
    <mergeCell ref="A97:A98"/>
    <mergeCell ref="B97:B98"/>
    <mergeCell ref="A99:A100"/>
    <mergeCell ref="B99:B100"/>
    <mergeCell ref="A76:A79"/>
    <mergeCell ref="B76:B79"/>
    <mergeCell ref="A80:A83"/>
    <mergeCell ref="B80:B83"/>
    <mergeCell ref="A85:A86"/>
    <mergeCell ref="B85:B86"/>
    <mergeCell ref="A87:A88"/>
    <mergeCell ref="B87:B88"/>
    <mergeCell ref="A89:A90"/>
    <mergeCell ref="B89:B90"/>
    <mergeCell ref="A56:A59"/>
    <mergeCell ref="B56:B59"/>
    <mergeCell ref="A60:A63"/>
    <mergeCell ref="B60:B63"/>
    <mergeCell ref="A64:A67"/>
    <mergeCell ref="B64:B67"/>
    <mergeCell ref="A68:A71"/>
    <mergeCell ref="B68:B71"/>
    <mergeCell ref="A72:A75"/>
    <mergeCell ref="B72:B75"/>
    <mergeCell ref="A39:A40"/>
    <mergeCell ref="B39:B40"/>
    <mergeCell ref="A41:A42"/>
    <mergeCell ref="B41:B42"/>
    <mergeCell ref="A43:A44"/>
    <mergeCell ref="B43:B44"/>
    <mergeCell ref="A45:A46"/>
    <mergeCell ref="B45:B46"/>
    <mergeCell ref="A52:A55"/>
    <mergeCell ref="B52:B55"/>
    <mergeCell ref="A29:A30"/>
    <mergeCell ref="B29:B30"/>
    <mergeCell ref="A31:A32"/>
    <mergeCell ref="B31:B32"/>
    <mergeCell ref="A33:A34"/>
    <mergeCell ref="B33:B34"/>
    <mergeCell ref="A35:A36"/>
    <mergeCell ref="B35:B36"/>
    <mergeCell ref="A37:A38"/>
    <mergeCell ref="B37:B38"/>
    <mergeCell ref="A19:A20"/>
    <mergeCell ref="B19:B20"/>
    <mergeCell ref="A21:A22"/>
    <mergeCell ref="B21:B22"/>
    <mergeCell ref="A23:A24"/>
    <mergeCell ref="B23:B24"/>
    <mergeCell ref="A25:A26"/>
    <mergeCell ref="B25:B26"/>
    <mergeCell ref="A27:A28"/>
    <mergeCell ref="B27:B28"/>
    <mergeCell ref="A12:A13"/>
    <mergeCell ref="B12:B13"/>
    <mergeCell ref="C12:C13"/>
    <mergeCell ref="D12:F12"/>
    <mergeCell ref="G12:G13"/>
    <mergeCell ref="H12:I12"/>
    <mergeCell ref="J12:K12"/>
    <mergeCell ref="L12:M12"/>
    <mergeCell ref="A17:A18"/>
    <mergeCell ref="B17:B18"/>
    <mergeCell ref="A1:N1"/>
    <mergeCell ref="A2:N2"/>
    <mergeCell ref="A4:N4"/>
    <mergeCell ref="A5:N5"/>
    <mergeCell ref="A6:N6"/>
    <mergeCell ref="A7:N7"/>
    <mergeCell ref="A9:M9"/>
    <mergeCell ref="A10:M10"/>
    <mergeCell ref="A11:AE11"/>
  </mergeCells>
  <printOptions horizontalCentered="1"/>
  <pageMargins left="0.70833333333333304" right="0.70833333333333304" top="0.74861111111111101" bottom="0.74791666666666701" header="0.31527777777777799" footer="0.51180555555555496"/>
  <pageSetup paperSize="8" scale="61" firstPageNumber="3" orientation="landscape" useFirstPageNumber="1" horizontalDpi="300" verticalDpi="300"/>
  <headerFooter>
    <oddHeader>&amp;C&amp;"Times New Roman,Обычный"&amp;12&amp;P</oddHeader>
  </headerFooter>
  <rowBreaks count="2" manualBreakCount="2">
    <brk id="36" max="16383" man="1"/>
    <brk id="8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157"/>
  <sheetViews>
    <sheetView topLeftCell="A127" zoomScale="70" zoomScaleNormal="70" workbookViewId="0">
      <selection activeCell="A12" sqref="A12"/>
    </sheetView>
  </sheetViews>
  <sheetFormatPr defaultRowHeight="15" x14ac:dyDescent="0.25"/>
  <cols>
    <col min="1" max="1" width="12.28515625" style="349" customWidth="1"/>
    <col min="2" max="2" width="56.140625" style="350" customWidth="1"/>
    <col min="3" max="3" width="12.85546875" style="350" customWidth="1"/>
    <col min="4" max="4" width="9.42578125" style="350" customWidth="1"/>
    <col min="5" max="5" width="9.85546875" style="350" customWidth="1"/>
    <col min="6" max="6" width="9.5703125" style="350" customWidth="1"/>
    <col min="7" max="7" width="18.85546875" style="350" customWidth="1"/>
    <col min="8" max="8" width="15.42578125" style="350" customWidth="1"/>
    <col min="9" max="9" width="9.7109375" style="350" customWidth="1"/>
    <col min="10" max="11" width="11.7109375" style="350" hidden="1" customWidth="1"/>
    <col min="12" max="12" width="15.85546875" style="350" customWidth="1"/>
    <col min="13" max="13" width="16.28515625" style="350" customWidth="1"/>
    <col min="14" max="14" width="9.7109375" style="350" customWidth="1"/>
    <col min="15" max="15" width="19.140625" style="315" customWidth="1"/>
    <col min="16" max="16" width="19.85546875" style="315" customWidth="1"/>
    <col min="17" max="17" width="9.85546875" style="315" customWidth="1"/>
    <col min="18" max="18" width="9.7109375" style="315" customWidth="1"/>
    <col min="19" max="19" width="23.85546875" style="315" customWidth="1"/>
    <col min="20" max="20" width="24.5703125" style="315" customWidth="1"/>
    <col min="21" max="21" width="16.140625" style="315" customWidth="1"/>
    <col min="22" max="22" width="11.5703125" style="314"/>
    <col min="23" max="23" width="10" style="314" customWidth="1"/>
    <col min="24" max="24" width="12" style="314" customWidth="1"/>
    <col min="25" max="25" width="12.85546875" style="314" customWidth="1"/>
    <col min="26" max="26" width="16.85546875" style="314" customWidth="1"/>
    <col min="27" max="28" width="17.140625" style="314" customWidth="1"/>
    <col min="29" max="29" width="22.42578125" style="314" customWidth="1"/>
    <col min="30" max="30" width="19.85546875" style="314" customWidth="1"/>
    <col min="31" max="31" width="31.42578125" style="314" customWidth="1"/>
    <col min="32" max="251" width="9.7109375" style="314" customWidth="1"/>
    <col min="252" max="252" width="4.140625" style="314" customWidth="1"/>
    <col min="253" max="253" width="17.28515625" style="314" customWidth="1"/>
    <col min="254" max="254" width="18" style="314" customWidth="1"/>
    <col min="255" max="255" width="14.5703125" style="314" customWidth="1"/>
    <col min="256" max="257" width="11.7109375" style="314" customWidth="1"/>
    <col min="258" max="1025" width="11.7109375" customWidth="1"/>
  </cols>
  <sheetData>
    <row r="1" spans="1:50" ht="18.75" x14ac:dyDescent="0.3">
      <c r="A1" s="88"/>
      <c r="B1" s="88"/>
      <c r="C1" s="88"/>
      <c r="D1" s="88"/>
      <c r="E1" s="88"/>
      <c r="F1" s="88"/>
      <c r="G1" s="88"/>
      <c r="H1" s="88"/>
      <c r="I1" s="88"/>
      <c r="J1" s="88"/>
      <c r="K1" s="88"/>
      <c r="L1" s="88"/>
      <c r="M1" s="88"/>
      <c r="N1" s="88"/>
      <c r="AB1" s="182"/>
    </row>
    <row r="2" spans="1:50" ht="16.5" x14ac:dyDescent="0.25">
      <c r="A2" s="88" t="s">
        <v>727</v>
      </c>
      <c r="B2" s="88"/>
      <c r="C2" s="88"/>
      <c r="D2" s="88"/>
      <c r="E2" s="88"/>
      <c r="F2" s="88"/>
      <c r="G2" s="88"/>
      <c r="H2" s="88"/>
      <c r="I2" s="88"/>
      <c r="J2" s="88"/>
      <c r="K2" s="88"/>
      <c r="L2" s="88"/>
      <c r="M2" s="88"/>
      <c r="N2" s="88"/>
      <c r="O2" s="336"/>
      <c r="P2" s="336"/>
      <c r="Q2" s="336"/>
      <c r="R2" s="336"/>
      <c r="S2" s="336"/>
      <c r="T2" s="336"/>
      <c r="U2" s="336"/>
      <c r="V2" s="336"/>
      <c r="W2" s="336"/>
      <c r="X2" s="336"/>
      <c r="Y2" s="336"/>
      <c r="Z2" s="336"/>
      <c r="AA2" s="336"/>
      <c r="AB2" s="336"/>
      <c r="AC2" s="336"/>
      <c r="AD2" s="336"/>
      <c r="AE2" s="336"/>
    </row>
    <row r="3" spans="1:50" ht="16.5" x14ac:dyDescent="0.25">
      <c r="A3" s="335"/>
      <c r="B3" s="335"/>
      <c r="C3" s="335"/>
      <c r="D3" s="335"/>
      <c r="E3" s="335"/>
      <c r="F3" s="335"/>
      <c r="G3" s="335"/>
      <c r="H3" s="335"/>
      <c r="I3" s="335"/>
      <c r="J3" s="335"/>
      <c r="K3" s="335"/>
      <c r="L3" s="335"/>
      <c r="M3" s="335"/>
      <c r="N3" s="335"/>
      <c r="O3" s="336"/>
      <c r="P3" s="336"/>
      <c r="Q3" s="336"/>
      <c r="R3" s="336"/>
      <c r="S3" s="336"/>
      <c r="T3" s="336"/>
      <c r="U3" s="336"/>
      <c r="V3" s="336"/>
      <c r="W3" s="336"/>
      <c r="X3" s="336"/>
      <c r="Y3" s="336"/>
      <c r="Z3" s="336"/>
      <c r="AA3" s="336"/>
      <c r="AB3" s="336"/>
      <c r="AC3" s="336"/>
      <c r="AD3" s="336"/>
      <c r="AE3" s="336"/>
    </row>
    <row r="4" spans="1:50" ht="15.75" x14ac:dyDescent="0.25">
      <c r="A4" s="96" t="s">
        <v>614</v>
      </c>
      <c r="B4" s="96"/>
      <c r="C4" s="96"/>
      <c r="D4" s="96"/>
      <c r="E4" s="96"/>
      <c r="F4" s="96"/>
      <c r="G4" s="96"/>
      <c r="H4" s="96"/>
      <c r="I4" s="96"/>
      <c r="J4" s="96"/>
      <c r="K4" s="96"/>
      <c r="L4" s="96"/>
      <c r="M4" s="96"/>
      <c r="N4" s="96"/>
      <c r="O4" s="306"/>
      <c r="P4" s="306"/>
      <c r="Q4" s="306"/>
      <c r="R4" s="306"/>
      <c r="S4" s="306"/>
      <c r="T4" s="306"/>
      <c r="U4" s="306"/>
      <c r="V4" s="306"/>
      <c r="W4" s="306"/>
      <c r="X4" s="306"/>
      <c r="Y4" s="306"/>
      <c r="Z4" s="306"/>
      <c r="AA4" s="306"/>
      <c r="AB4" s="306"/>
      <c r="AC4" s="306"/>
      <c r="AD4" s="306"/>
      <c r="AE4" s="306"/>
    </row>
    <row r="5" spans="1:50" ht="15.75" x14ac:dyDescent="0.25">
      <c r="A5" s="83" t="s">
        <v>6</v>
      </c>
      <c r="B5" s="83"/>
      <c r="C5" s="83"/>
      <c r="D5" s="83"/>
      <c r="E5" s="83"/>
      <c r="F5" s="83"/>
      <c r="G5" s="83"/>
      <c r="H5" s="83"/>
      <c r="I5" s="83"/>
      <c r="J5" s="83"/>
      <c r="K5" s="83"/>
      <c r="L5" s="83"/>
      <c r="M5" s="83"/>
      <c r="N5" s="83"/>
      <c r="O5" s="187"/>
      <c r="P5" s="187"/>
      <c r="Q5" s="187"/>
      <c r="R5" s="187"/>
      <c r="S5" s="187"/>
      <c r="T5" s="187"/>
      <c r="U5" s="187"/>
      <c r="V5" s="187"/>
      <c r="W5" s="187"/>
      <c r="X5" s="187"/>
      <c r="Y5" s="187"/>
      <c r="Z5" s="187"/>
      <c r="AA5" s="187"/>
      <c r="AB5" s="187"/>
      <c r="AC5" s="187"/>
      <c r="AD5" s="187"/>
      <c r="AE5" s="187"/>
    </row>
    <row r="6" spans="1:50" x14ac:dyDescent="0.25">
      <c r="A6" s="87"/>
      <c r="B6" s="87"/>
      <c r="C6" s="87"/>
      <c r="D6" s="87"/>
      <c r="E6" s="87"/>
      <c r="F6" s="87"/>
      <c r="G6" s="87"/>
      <c r="H6" s="87"/>
      <c r="I6" s="87"/>
      <c r="J6" s="87"/>
      <c r="K6" s="87"/>
      <c r="L6" s="87"/>
      <c r="M6" s="87"/>
      <c r="N6" s="87"/>
      <c r="O6" s="338"/>
      <c r="P6" s="338"/>
      <c r="Q6" s="338"/>
      <c r="R6" s="338"/>
      <c r="S6" s="338"/>
      <c r="T6" s="338"/>
      <c r="U6" s="338"/>
      <c r="V6" s="338"/>
      <c r="W6" s="338"/>
      <c r="X6" s="338"/>
      <c r="Y6" s="338"/>
      <c r="Z6" s="338"/>
      <c r="AA6" s="338"/>
      <c r="AB6" s="338"/>
      <c r="AC6" s="338"/>
      <c r="AD6" s="338"/>
      <c r="AE6" s="338"/>
    </row>
    <row r="7" spans="1:50" ht="18" customHeight="1" x14ac:dyDescent="0.25">
      <c r="A7" s="79" t="s">
        <v>728</v>
      </c>
      <c r="B7" s="79"/>
      <c r="C7" s="79"/>
      <c r="D7" s="79"/>
      <c r="E7" s="79"/>
      <c r="F7" s="79"/>
      <c r="G7" s="79"/>
      <c r="H7" s="79"/>
      <c r="I7" s="79"/>
      <c r="J7" s="79"/>
      <c r="K7" s="79"/>
      <c r="L7" s="79"/>
      <c r="M7" s="79"/>
      <c r="N7" s="79"/>
      <c r="O7" s="339"/>
      <c r="P7" s="339"/>
      <c r="Q7" s="339"/>
      <c r="R7" s="339"/>
      <c r="S7" s="339"/>
      <c r="T7" s="339"/>
      <c r="U7" s="339"/>
      <c r="V7" s="339"/>
      <c r="W7" s="339"/>
      <c r="X7" s="339"/>
      <c r="Y7" s="339"/>
      <c r="Z7" s="339"/>
      <c r="AA7" s="339"/>
      <c r="AB7" s="339"/>
      <c r="AC7" s="339"/>
      <c r="AD7" s="339"/>
      <c r="AE7" s="339"/>
    </row>
    <row r="8" spans="1:50" ht="18" customHeight="1" x14ac:dyDescent="0.25">
      <c r="A8" s="351"/>
      <c r="B8" s="352"/>
      <c r="C8" s="352"/>
      <c r="D8" s="352"/>
      <c r="E8" s="352"/>
      <c r="F8" s="352"/>
      <c r="G8" s="352"/>
      <c r="H8" s="352"/>
      <c r="I8" s="352"/>
      <c r="J8" s="352"/>
      <c r="K8" s="352"/>
      <c r="L8" s="352"/>
      <c r="M8" s="352"/>
      <c r="N8" s="352"/>
      <c r="O8" s="339"/>
      <c r="P8" s="339"/>
      <c r="Q8" s="339"/>
      <c r="R8" s="339"/>
      <c r="S8" s="339"/>
      <c r="T8" s="339"/>
      <c r="U8" s="339"/>
      <c r="V8" s="339"/>
      <c r="W8" s="339"/>
      <c r="X8" s="339"/>
      <c r="Y8" s="339"/>
      <c r="Z8" s="339"/>
      <c r="AA8" s="339"/>
      <c r="AB8" s="339"/>
      <c r="AC8" s="339"/>
      <c r="AD8" s="339"/>
      <c r="AE8" s="339"/>
    </row>
    <row r="9" spans="1:50" ht="18.75" x14ac:dyDescent="0.3">
      <c r="A9" s="79" t="s">
        <v>729</v>
      </c>
      <c r="B9" s="79"/>
      <c r="C9" s="79"/>
      <c r="D9" s="79"/>
      <c r="E9" s="79"/>
      <c r="F9" s="79"/>
      <c r="G9" s="79"/>
      <c r="H9" s="79"/>
      <c r="I9" s="79"/>
      <c r="J9" s="79"/>
      <c r="K9" s="79"/>
      <c r="L9" s="79"/>
      <c r="M9" s="79"/>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row>
    <row r="10" spans="1:50" ht="16.5" customHeight="1" x14ac:dyDescent="0.25">
      <c r="A10" s="82" t="s">
        <v>730</v>
      </c>
      <c r="B10" s="82"/>
      <c r="C10" s="82"/>
      <c r="D10" s="82"/>
      <c r="E10" s="82"/>
      <c r="F10" s="82"/>
      <c r="G10" s="82"/>
      <c r="H10" s="82"/>
      <c r="I10" s="82"/>
      <c r="J10" s="82"/>
      <c r="K10" s="82"/>
      <c r="L10" s="82"/>
      <c r="M10" s="82"/>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row>
    <row r="11" spans="1:50" x14ac:dyDescent="0.25">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row>
    <row r="12" spans="1:50" ht="62.25" customHeight="1" x14ac:dyDescent="0.25">
      <c r="A12" s="81" t="s">
        <v>731</v>
      </c>
      <c r="B12" s="7" t="s">
        <v>732</v>
      </c>
      <c r="C12" s="7" t="s">
        <v>733</v>
      </c>
      <c r="D12" s="7" t="s">
        <v>734</v>
      </c>
      <c r="E12" s="7"/>
      <c r="F12" s="7"/>
      <c r="G12" s="80" t="s">
        <v>735</v>
      </c>
      <c r="H12" s="84" t="s">
        <v>736</v>
      </c>
      <c r="I12" s="84"/>
      <c r="J12" s="7">
        <v>0</v>
      </c>
      <c r="K12" s="7"/>
      <c r="L12" s="7" t="s">
        <v>419</v>
      </c>
      <c r="M12" s="7"/>
      <c r="N12" s="357"/>
      <c r="O12" s="358"/>
      <c r="P12" s="357"/>
      <c r="Q12" s="358"/>
      <c r="R12" s="358"/>
      <c r="S12" s="358"/>
      <c r="T12" s="358"/>
      <c r="U12" s="358"/>
      <c r="V12" s="359"/>
      <c r="W12" s="359"/>
      <c r="X12" s="359"/>
      <c r="Y12" s="359"/>
      <c r="Z12" s="359"/>
      <c r="AA12" s="359"/>
      <c r="AB12" s="359"/>
      <c r="AC12" s="359"/>
      <c r="AD12" s="359"/>
      <c r="AE12" s="359"/>
    </row>
    <row r="13" spans="1:50" ht="110.25" x14ac:dyDescent="0.25">
      <c r="A13" s="81"/>
      <c r="B13" s="7"/>
      <c r="C13" s="7"/>
      <c r="D13" s="360" t="s">
        <v>737</v>
      </c>
      <c r="E13" s="360" t="s">
        <v>738</v>
      </c>
      <c r="F13" s="361" t="s">
        <v>739</v>
      </c>
      <c r="G13" s="80"/>
      <c r="H13" s="356" t="s">
        <v>740</v>
      </c>
      <c r="I13" s="356" t="s">
        <v>306</v>
      </c>
      <c r="J13" s="356" t="s">
        <v>740</v>
      </c>
      <c r="K13" s="356" t="s">
        <v>741</v>
      </c>
      <c r="L13" s="356" t="s">
        <v>740</v>
      </c>
      <c r="M13" s="356" t="s">
        <v>741</v>
      </c>
    </row>
    <row r="14" spans="1:50" ht="15.75" x14ac:dyDescent="0.25">
      <c r="A14" s="355">
        <v>1</v>
      </c>
      <c r="B14" s="356">
        <v>2</v>
      </c>
      <c r="C14" s="356">
        <v>3</v>
      </c>
      <c r="D14" s="356">
        <v>4</v>
      </c>
      <c r="E14" s="356">
        <v>5</v>
      </c>
      <c r="F14" s="356">
        <v>6</v>
      </c>
      <c r="G14" s="356">
        <v>7</v>
      </c>
      <c r="H14" s="356">
        <v>8</v>
      </c>
      <c r="I14" s="356">
        <v>9</v>
      </c>
      <c r="J14" s="356">
        <v>10</v>
      </c>
      <c r="K14" s="356">
        <v>11</v>
      </c>
      <c r="L14" s="356">
        <v>10</v>
      </c>
      <c r="M14" s="356">
        <v>11</v>
      </c>
    </row>
    <row r="15" spans="1:50" ht="18.75" customHeight="1" x14ac:dyDescent="0.25">
      <c r="A15" s="355" t="s">
        <v>571</v>
      </c>
      <c r="B15" s="356">
        <v>0</v>
      </c>
      <c r="C15" s="356" t="s">
        <v>742</v>
      </c>
      <c r="D15" s="362" t="s">
        <v>101</v>
      </c>
      <c r="E15" s="362" t="s">
        <v>101</v>
      </c>
      <c r="F15" s="362" t="s">
        <v>101</v>
      </c>
      <c r="G15" s="362" t="s">
        <v>101</v>
      </c>
      <c r="H15" s="362" t="s">
        <v>101</v>
      </c>
      <c r="I15" s="362" t="s">
        <v>101</v>
      </c>
      <c r="J15" s="362" t="s">
        <v>101</v>
      </c>
      <c r="K15" s="362" t="s">
        <v>101</v>
      </c>
      <c r="L15" s="362" t="s">
        <v>101</v>
      </c>
      <c r="M15" s="362" t="s">
        <v>101</v>
      </c>
    </row>
    <row r="16" spans="1:50" ht="66.75" customHeight="1" x14ac:dyDescent="0.25">
      <c r="A16" s="355" t="s">
        <v>114</v>
      </c>
      <c r="B16" s="361" t="s">
        <v>743</v>
      </c>
      <c r="C16" s="356" t="s">
        <v>101</v>
      </c>
      <c r="D16" s="362" t="s">
        <v>101</v>
      </c>
      <c r="E16" s="362" t="s">
        <v>101</v>
      </c>
      <c r="F16" s="362" t="s">
        <v>101</v>
      </c>
      <c r="G16" s="362" t="s">
        <v>101</v>
      </c>
      <c r="H16" s="362" t="s">
        <v>101</v>
      </c>
      <c r="I16" s="362" t="s">
        <v>101</v>
      </c>
      <c r="J16" s="362" t="s">
        <v>101</v>
      </c>
      <c r="K16" s="362" t="s">
        <v>101</v>
      </c>
      <c r="L16" s="362" t="s">
        <v>101</v>
      </c>
      <c r="M16" s="362" t="s">
        <v>101</v>
      </c>
    </row>
    <row r="17" spans="1:13" s="314" customFormat="1" ht="33.75" customHeight="1" x14ac:dyDescent="0.25">
      <c r="A17" s="81" t="s">
        <v>116</v>
      </c>
      <c r="B17" s="78" t="s">
        <v>744</v>
      </c>
      <c r="C17" s="356" t="s">
        <v>745</v>
      </c>
      <c r="D17" s="362">
        <f t="shared" ref="D17:I18" si="0">D19+D21+D23+D25</f>
        <v>0</v>
      </c>
      <c r="E17" s="362">
        <f t="shared" si="0"/>
        <v>0</v>
      </c>
      <c r="F17" s="362">
        <f t="shared" si="0"/>
        <v>8</v>
      </c>
      <c r="G17" s="365">
        <f t="shared" si="0"/>
        <v>2.6666666666666665</v>
      </c>
      <c r="H17" s="362">
        <f t="shared" si="0"/>
        <v>0</v>
      </c>
      <c r="I17" s="362">
        <f t="shared" si="0"/>
        <v>4</v>
      </c>
      <c r="J17" s="362" t="s">
        <v>101</v>
      </c>
      <c r="K17" s="362" t="s">
        <v>101</v>
      </c>
      <c r="L17" s="362">
        <f>L19+L21+L23+L25</f>
        <v>0</v>
      </c>
      <c r="M17" s="362">
        <f>M19+M21+M23+M25</f>
        <v>7</v>
      </c>
    </row>
    <row r="18" spans="1:13" s="314" customFormat="1" ht="32.25" customHeight="1" x14ac:dyDescent="0.25">
      <c r="A18" s="81"/>
      <c r="B18" s="78"/>
      <c r="C18" s="356" t="s">
        <v>746</v>
      </c>
      <c r="D18" s="366">
        <f t="shared" si="0"/>
        <v>0</v>
      </c>
      <c r="E18" s="366">
        <f t="shared" si="0"/>
        <v>0</v>
      </c>
      <c r="F18" s="366">
        <f t="shared" si="0"/>
        <v>5.1999999999999998E-2</v>
      </c>
      <c r="G18" s="366">
        <f t="shared" si="0"/>
        <v>1.7333333333333333E-2</v>
      </c>
      <c r="H18" s="366">
        <f t="shared" si="0"/>
        <v>0</v>
      </c>
      <c r="I18" s="366">
        <f t="shared" si="0"/>
        <v>2.5000000000000001E-2</v>
      </c>
      <c r="J18" s="366" t="s">
        <v>101</v>
      </c>
      <c r="K18" s="366" t="s">
        <v>101</v>
      </c>
      <c r="L18" s="366">
        <f>L20+L22+L24+L26</f>
        <v>0</v>
      </c>
      <c r="M18" s="366">
        <f>M20+M22+M24+M26</f>
        <v>4.1000000000000002E-2</v>
      </c>
    </row>
    <row r="19" spans="1:13" s="314" customFormat="1" ht="21" customHeight="1" x14ac:dyDescent="0.25">
      <c r="A19" s="81" t="s">
        <v>118</v>
      </c>
      <c r="B19" s="78" t="s">
        <v>747</v>
      </c>
      <c r="C19" s="356" t="s">
        <v>745</v>
      </c>
      <c r="D19" s="362">
        <v>0</v>
      </c>
      <c r="E19" s="362">
        <v>0</v>
      </c>
      <c r="F19" s="366">
        <v>0</v>
      </c>
      <c r="G19" s="362">
        <v>0</v>
      </c>
      <c r="H19" s="362">
        <v>0</v>
      </c>
      <c r="I19" s="362">
        <v>0</v>
      </c>
      <c r="J19" s="362">
        <v>0</v>
      </c>
      <c r="K19" s="362">
        <v>0</v>
      </c>
      <c r="L19" s="362">
        <v>0</v>
      </c>
      <c r="M19" s="362">
        <v>0</v>
      </c>
    </row>
    <row r="20" spans="1:13" s="314" customFormat="1" ht="18.75" customHeight="1" x14ac:dyDescent="0.25">
      <c r="A20" s="81"/>
      <c r="B20" s="78"/>
      <c r="C20" s="356" t="s">
        <v>746</v>
      </c>
      <c r="D20" s="366">
        <v>0</v>
      </c>
      <c r="E20" s="366">
        <v>0</v>
      </c>
      <c r="F20" s="366">
        <v>0</v>
      </c>
      <c r="G20" s="366">
        <v>0</v>
      </c>
      <c r="H20" s="366">
        <v>0</v>
      </c>
      <c r="I20" s="366">
        <v>0</v>
      </c>
      <c r="J20" s="366">
        <v>0</v>
      </c>
      <c r="K20" s="366">
        <v>0</v>
      </c>
      <c r="L20" s="366">
        <v>0</v>
      </c>
      <c r="M20" s="366">
        <v>0</v>
      </c>
    </row>
    <row r="21" spans="1:13" s="314" customFormat="1" ht="18.75" customHeight="1" x14ac:dyDescent="0.25">
      <c r="A21" s="81" t="s">
        <v>126</v>
      </c>
      <c r="B21" s="78" t="s">
        <v>748</v>
      </c>
      <c r="C21" s="356" t="s">
        <v>745</v>
      </c>
      <c r="D21" s="362">
        <v>0</v>
      </c>
      <c r="E21" s="362">
        <v>0</v>
      </c>
      <c r="F21" s="366">
        <v>0</v>
      </c>
      <c r="G21" s="362">
        <v>0</v>
      </c>
      <c r="H21" s="362">
        <v>0</v>
      </c>
      <c r="I21" s="362">
        <v>0</v>
      </c>
      <c r="J21" s="362">
        <v>0</v>
      </c>
      <c r="K21" s="362">
        <v>0</v>
      </c>
      <c r="L21" s="362">
        <v>0</v>
      </c>
      <c r="M21" s="362">
        <v>0</v>
      </c>
    </row>
    <row r="22" spans="1:13" s="314" customFormat="1" ht="21" customHeight="1" x14ac:dyDescent="0.25">
      <c r="A22" s="81"/>
      <c r="B22" s="78"/>
      <c r="C22" s="356" t="s">
        <v>746</v>
      </c>
      <c r="D22" s="366">
        <v>0</v>
      </c>
      <c r="E22" s="366">
        <v>0</v>
      </c>
      <c r="F22" s="366">
        <v>0</v>
      </c>
      <c r="G22" s="366">
        <v>0</v>
      </c>
      <c r="H22" s="366">
        <v>0</v>
      </c>
      <c r="I22" s="366">
        <v>0</v>
      </c>
      <c r="J22" s="366">
        <v>0</v>
      </c>
      <c r="K22" s="366">
        <v>0</v>
      </c>
      <c r="L22" s="366">
        <v>0</v>
      </c>
      <c r="M22" s="366">
        <v>0</v>
      </c>
    </row>
    <row r="23" spans="1:13" s="314" customFormat="1" ht="19.5" customHeight="1" x14ac:dyDescent="0.25">
      <c r="A23" s="81" t="s">
        <v>128</v>
      </c>
      <c r="B23" s="78" t="s">
        <v>749</v>
      </c>
      <c r="C23" s="356" t="s">
        <v>745</v>
      </c>
      <c r="D23" s="362">
        <v>0</v>
      </c>
      <c r="E23" s="362">
        <v>0</v>
      </c>
      <c r="F23" s="366">
        <v>0</v>
      </c>
      <c r="G23" s="362">
        <v>0</v>
      </c>
      <c r="H23" s="362">
        <v>0</v>
      </c>
      <c r="I23" s="362">
        <v>0</v>
      </c>
      <c r="J23" s="362">
        <v>0</v>
      </c>
      <c r="K23" s="362">
        <v>0</v>
      </c>
      <c r="L23" s="362">
        <v>0</v>
      </c>
      <c r="M23" s="362">
        <v>0</v>
      </c>
    </row>
    <row r="24" spans="1:13" s="314" customFormat="1" ht="21" customHeight="1" x14ac:dyDescent="0.25">
      <c r="A24" s="81"/>
      <c r="B24" s="78"/>
      <c r="C24" s="356" t="s">
        <v>746</v>
      </c>
      <c r="D24" s="366">
        <v>0</v>
      </c>
      <c r="E24" s="366">
        <v>0</v>
      </c>
      <c r="F24" s="366">
        <v>0</v>
      </c>
      <c r="G24" s="366">
        <v>0</v>
      </c>
      <c r="H24" s="366">
        <v>0</v>
      </c>
      <c r="I24" s="366">
        <v>0</v>
      </c>
      <c r="J24" s="366">
        <v>0</v>
      </c>
      <c r="K24" s="366">
        <v>0</v>
      </c>
      <c r="L24" s="366">
        <v>0</v>
      </c>
      <c r="M24" s="366">
        <v>0</v>
      </c>
    </row>
    <row r="25" spans="1:13" s="314" customFormat="1" ht="18.75" customHeight="1" x14ac:dyDescent="0.25">
      <c r="A25" s="81" t="s">
        <v>718</v>
      </c>
      <c r="B25" s="78" t="s">
        <v>750</v>
      </c>
      <c r="C25" s="356" t="s">
        <v>745</v>
      </c>
      <c r="D25" s="362">
        <v>0</v>
      </c>
      <c r="E25" s="362">
        <v>0</v>
      </c>
      <c r="F25" s="366">
        <v>8</v>
      </c>
      <c r="G25" s="365">
        <f>(D25+E25+F25)/3</f>
        <v>2.6666666666666665</v>
      </c>
      <c r="H25" s="362">
        <v>0</v>
      </c>
      <c r="I25" s="362">
        <v>4</v>
      </c>
      <c r="J25" s="362" t="s">
        <v>101</v>
      </c>
      <c r="K25" s="362" t="s">
        <v>101</v>
      </c>
      <c r="L25" s="362">
        <v>0</v>
      </c>
      <c r="M25" s="362">
        <v>7</v>
      </c>
    </row>
    <row r="26" spans="1:13" s="314" customFormat="1" ht="18.75" customHeight="1" x14ac:dyDescent="0.25">
      <c r="A26" s="81"/>
      <c r="B26" s="78"/>
      <c r="C26" s="356" t="s">
        <v>746</v>
      </c>
      <c r="D26" s="366">
        <v>0</v>
      </c>
      <c r="E26" s="366">
        <v>0</v>
      </c>
      <c r="F26" s="366">
        <v>5.1999999999999998E-2</v>
      </c>
      <c r="G26" s="366">
        <f>(D26+E26+F26)/3</f>
        <v>1.7333333333333333E-2</v>
      </c>
      <c r="H26" s="366">
        <v>0</v>
      </c>
      <c r="I26" s="366">
        <v>2.5000000000000001E-2</v>
      </c>
      <c r="J26" s="366" t="s">
        <v>101</v>
      </c>
      <c r="K26" s="366" t="s">
        <v>101</v>
      </c>
      <c r="L26" s="366">
        <v>0</v>
      </c>
      <c r="M26" s="366">
        <v>4.1000000000000002E-2</v>
      </c>
    </row>
    <row r="27" spans="1:13" s="314" customFormat="1" ht="27" customHeight="1" x14ac:dyDescent="0.25">
      <c r="A27" s="81" t="s">
        <v>130</v>
      </c>
      <c r="B27" s="78" t="s">
        <v>751</v>
      </c>
      <c r="C27" s="356" t="s">
        <v>745</v>
      </c>
      <c r="D27" s="362">
        <f t="shared" ref="D27:I28" si="1">D29+D31+D33+D35</f>
        <v>0</v>
      </c>
      <c r="E27" s="362">
        <f t="shared" si="1"/>
        <v>0</v>
      </c>
      <c r="F27" s="366">
        <f t="shared" si="1"/>
        <v>8</v>
      </c>
      <c r="G27" s="362">
        <f t="shared" si="1"/>
        <v>0</v>
      </c>
      <c r="H27" s="362">
        <f t="shared" si="1"/>
        <v>0</v>
      </c>
      <c r="I27" s="362">
        <f t="shared" si="1"/>
        <v>4</v>
      </c>
      <c r="J27" s="362" t="s">
        <v>101</v>
      </c>
      <c r="K27" s="362" t="s">
        <v>101</v>
      </c>
      <c r="L27" s="362">
        <f>L29+L31+L33+L35</f>
        <v>0</v>
      </c>
      <c r="M27" s="362">
        <f>M29+M31+M33+M35</f>
        <v>7</v>
      </c>
    </row>
    <row r="28" spans="1:13" s="314" customFormat="1" ht="19.5" customHeight="1" x14ac:dyDescent="0.25">
      <c r="A28" s="81"/>
      <c r="B28" s="78"/>
      <c r="C28" s="356" t="s">
        <v>746</v>
      </c>
      <c r="D28" s="366">
        <f t="shared" si="1"/>
        <v>0</v>
      </c>
      <c r="E28" s="366">
        <f t="shared" si="1"/>
        <v>0</v>
      </c>
      <c r="F28" s="366">
        <f t="shared" si="1"/>
        <v>5.1999999999999998E-2</v>
      </c>
      <c r="G28" s="366">
        <f t="shared" si="1"/>
        <v>0</v>
      </c>
      <c r="H28" s="366">
        <f t="shared" si="1"/>
        <v>0</v>
      </c>
      <c r="I28" s="366">
        <f t="shared" si="1"/>
        <v>2.5000000000000001E-2</v>
      </c>
      <c r="J28" s="366" t="s">
        <v>101</v>
      </c>
      <c r="K28" s="366" t="s">
        <v>101</v>
      </c>
      <c r="L28" s="366">
        <f>L30+L32+L34+L36</f>
        <v>0</v>
      </c>
      <c r="M28" s="366">
        <f>M30+M32+M34+M36</f>
        <v>4.1000000000000002E-2</v>
      </c>
    </row>
    <row r="29" spans="1:13" s="314" customFormat="1" ht="18" customHeight="1" x14ac:dyDescent="0.25">
      <c r="A29" s="81" t="s">
        <v>132</v>
      </c>
      <c r="B29" s="78" t="s">
        <v>747</v>
      </c>
      <c r="C29" s="356" t="s">
        <v>745</v>
      </c>
      <c r="D29" s="362">
        <v>0</v>
      </c>
      <c r="E29" s="362">
        <v>0</v>
      </c>
      <c r="F29" s="366">
        <v>0</v>
      </c>
      <c r="G29" s="362">
        <v>0</v>
      </c>
      <c r="H29" s="362">
        <v>0</v>
      </c>
      <c r="I29" s="362">
        <v>0</v>
      </c>
      <c r="J29" s="362">
        <v>0</v>
      </c>
      <c r="K29" s="362">
        <v>0</v>
      </c>
      <c r="L29" s="362">
        <v>0</v>
      </c>
      <c r="M29" s="362">
        <v>0</v>
      </c>
    </row>
    <row r="30" spans="1:13" s="314" customFormat="1" ht="18" customHeight="1" x14ac:dyDescent="0.25">
      <c r="A30" s="81"/>
      <c r="B30" s="78"/>
      <c r="C30" s="356" t="s">
        <v>746</v>
      </c>
      <c r="D30" s="366">
        <v>0</v>
      </c>
      <c r="E30" s="366">
        <v>0</v>
      </c>
      <c r="F30" s="366">
        <v>0</v>
      </c>
      <c r="G30" s="366">
        <v>0</v>
      </c>
      <c r="H30" s="366">
        <v>0</v>
      </c>
      <c r="I30" s="366">
        <v>0</v>
      </c>
      <c r="J30" s="366">
        <v>0</v>
      </c>
      <c r="K30" s="366">
        <v>0</v>
      </c>
      <c r="L30" s="366">
        <v>0</v>
      </c>
      <c r="M30" s="366">
        <v>0</v>
      </c>
    </row>
    <row r="31" spans="1:13" s="314" customFormat="1" ht="17.25" customHeight="1" x14ac:dyDescent="0.25">
      <c r="A31" s="81" t="s">
        <v>134</v>
      </c>
      <c r="B31" s="78" t="s">
        <v>748</v>
      </c>
      <c r="C31" s="356" t="s">
        <v>745</v>
      </c>
      <c r="D31" s="362">
        <v>0</v>
      </c>
      <c r="E31" s="362">
        <v>0</v>
      </c>
      <c r="F31" s="366">
        <v>0</v>
      </c>
      <c r="G31" s="362">
        <v>0</v>
      </c>
      <c r="H31" s="362">
        <v>0</v>
      </c>
      <c r="I31" s="362">
        <v>0</v>
      </c>
      <c r="J31" s="362">
        <v>0</v>
      </c>
      <c r="K31" s="362">
        <v>0</v>
      </c>
      <c r="L31" s="362">
        <v>0</v>
      </c>
      <c r="M31" s="362">
        <v>0</v>
      </c>
    </row>
    <row r="32" spans="1:13" s="314" customFormat="1" ht="16.5" customHeight="1" x14ac:dyDescent="0.25">
      <c r="A32" s="81"/>
      <c r="B32" s="78"/>
      <c r="C32" s="356" t="s">
        <v>746</v>
      </c>
      <c r="D32" s="366">
        <v>0</v>
      </c>
      <c r="E32" s="366">
        <v>0</v>
      </c>
      <c r="F32" s="366">
        <v>0</v>
      </c>
      <c r="G32" s="366">
        <v>0</v>
      </c>
      <c r="H32" s="366">
        <v>0</v>
      </c>
      <c r="I32" s="366">
        <v>0</v>
      </c>
      <c r="J32" s="366">
        <v>0</v>
      </c>
      <c r="K32" s="366">
        <v>0</v>
      </c>
      <c r="L32" s="366">
        <v>0</v>
      </c>
      <c r="M32" s="366">
        <v>0</v>
      </c>
    </row>
    <row r="33" spans="1:13" s="314" customFormat="1" ht="16.5" customHeight="1" x14ac:dyDescent="0.25">
      <c r="A33" s="81" t="s">
        <v>752</v>
      </c>
      <c r="B33" s="78" t="s">
        <v>749</v>
      </c>
      <c r="C33" s="356" t="s">
        <v>753</v>
      </c>
      <c r="D33" s="362">
        <v>0</v>
      </c>
      <c r="E33" s="362">
        <v>0</v>
      </c>
      <c r="F33" s="366">
        <v>0</v>
      </c>
      <c r="G33" s="362">
        <v>0</v>
      </c>
      <c r="H33" s="362">
        <v>0</v>
      </c>
      <c r="I33" s="362">
        <v>0</v>
      </c>
      <c r="J33" s="362">
        <v>0</v>
      </c>
      <c r="K33" s="362">
        <v>0</v>
      </c>
      <c r="L33" s="362">
        <v>0</v>
      </c>
      <c r="M33" s="362">
        <v>0</v>
      </c>
    </row>
    <row r="34" spans="1:13" s="314" customFormat="1" ht="15.75" customHeight="1" x14ac:dyDescent="0.25">
      <c r="A34" s="81"/>
      <c r="B34" s="78"/>
      <c r="C34" s="356" t="s">
        <v>754</v>
      </c>
      <c r="D34" s="366">
        <v>0</v>
      </c>
      <c r="E34" s="366">
        <v>0</v>
      </c>
      <c r="F34" s="366">
        <v>0</v>
      </c>
      <c r="G34" s="366">
        <v>0</v>
      </c>
      <c r="H34" s="366">
        <v>0</v>
      </c>
      <c r="I34" s="366">
        <v>0</v>
      </c>
      <c r="J34" s="366">
        <v>0</v>
      </c>
      <c r="K34" s="366">
        <v>0</v>
      </c>
      <c r="L34" s="366">
        <v>0</v>
      </c>
      <c r="M34" s="366">
        <v>0</v>
      </c>
    </row>
    <row r="35" spans="1:13" s="314" customFormat="1" ht="18.75" customHeight="1" x14ac:dyDescent="0.25">
      <c r="A35" s="81" t="s">
        <v>755</v>
      </c>
      <c r="B35" s="78" t="s">
        <v>750</v>
      </c>
      <c r="C35" s="356" t="s">
        <v>753</v>
      </c>
      <c r="D35" s="362">
        <v>0</v>
      </c>
      <c r="E35" s="362">
        <v>0</v>
      </c>
      <c r="F35" s="366">
        <v>8</v>
      </c>
      <c r="G35" s="362">
        <v>0</v>
      </c>
      <c r="H35" s="362">
        <v>0</v>
      </c>
      <c r="I35" s="362">
        <v>4</v>
      </c>
      <c r="J35" s="362" t="s">
        <v>101</v>
      </c>
      <c r="K35" s="362" t="s">
        <v>101</v>
      </c>
      <c r="L35" s="362">
        <v>0</v>
      </c>
      <c r="M35" s="362">
        <v>7</v>
      </c>
    </row>
    <row r="36" spans="1:13" s="314" customFormat="1" ht="18" customHeight="1" x14ac:dyDescent="0.25">
      <c r="A36" s="81"/>
      <c r="B36" s="78"/>
      <c r="C36" s="356" t="s">
        <v>754</v>
      </c>
      <c r="D36" s="366">
        <v>0</v>
      </c>
      <c r="E36" s="366">
        <v>0</v>
      </c>
      <c r="F36" s="366">
        <v>5.1999999999999998E-2</v>
      </c>
      <c r="G36" s="366">
        <v>0</v>
      </c>
      <c r="H36" s="366">
        <v>0</v>
      </c>
      <c r="I36" s="366">
        <v>2.5000000000000001E-2</v>
      </c>
      <c r="J36" s="366" t="s">
        <v>101</v>
      </c>
      <c r="K36" s="366" t="s">
        <v>101</v>
      </c>
      <c r="L36" s="366">
        <v>0</v>
      </c>
      <c r="M36" s="366">
        <v>4.1000000000000002E-2</v>
      </c>
    </row>
    <row r="37" spans="1:13" s="314" customFormat="1" ht="30" customHeight="1" x14ac:dyDescent="0.25">
      <c r="A37" s="81" t="s">
        <v>136</v>
      </c>
      <c r="B37" s="78" t="s">
        <v>756</v>
      </c>
      <c r="C37" s="356" t="s">
        <v>753</v>
      </c>
      <c r="D37" s="362">
        <f t="shared" ref="D37:I38" si="2">D39+D41+D43+D45</f>
        <v>0</v>
      </c>
      <c r="E37" s="362">
        <f t="shared" si="2"/>
        <v>0</v>
      </c>
      <c r="F37" s="366">
        <f t="shared" si="2"/>
        <v>8</v>
      </c>
      <c r="G37" s="362">
        <f t="shared" si="2"/>
        <v>0</v>
      </c>
      <c r="H37" s="362">
        <f t="shared" si="2"/>
        <v>0</v>
      </c>
      <c r="I37" s="362">
        <f t="shared" si="2"/>
        <v>4</v>
      </c>
      <c r="J37" s="362" t="s">
        <v>101</v>
      </c>
      <c r="K37" s="362" t="s">
        <v>101</v>
      </c>
      <c r="L37" s="362">
        <f>L39+L41+L43+L45</f>
        <v>0</v>
      </c>
      <c r="M37" s="362">
        <f>M39+M41+M43+M45</f>
        <v>7</v>
      </c>
    </row>
    <row r="38" spans="1:13" s="314" customFormat="1" ht="18.75" customHeight="1" x14ac:dyDescent="0.25">
      <c r="A38" s="81"/>
      <c r="B38" s="78"/>
      <c r="C38" s="356" t="s">
        <v>754</v>
      </c>
      <c r="D38" s="366">
        <f t="shared" si="2"/>
        <v>0</v>
      </c>
      <c r="E38" s="366">
        <f t="shared" si="2"/>
        <v>0</v>
      </c>
      <c r="F38" s="366">
        <f t="shared" si="2"/>
        <v>5.1999999999999998E-2</v>
      </c>
      <c r="G38" s="366">
        <f t="shared" si="2"/>
        <v>0</v>
      </c>
      <c r="H38" s="366">
        <f t="shared" si="2"/>
        <v>0</v>
      </c>
      <c r="I38" s="366">
        <f t="shared" si="2"/>
        <v>2.5000000000000001E-2</v>
      </c>
      <c r="J38" s="366" t="s">
        <v>101</v>
      </c>
      <c r="K38" s="366" t="s">
        <v>101</v>
      </c>
      <c r="L38" s="366">
        <f>L40+L42+L44+L46</f>
        <v>0</v>
      </c>
      <c r="M38" s="366">
        <f>M40+M42+M44+M46</f>
        <v>4.1000000000000002E-2</v>
      </c>
    </row>
    <row r="39" spans="1:13" s="314" customFormat="1" ht="16.5" customHeight="1" x14ac:dyDescent="0.25">
      <c r="A39" s="81" t="s">
        <v>138</v>
      </c>
      <c r="B39" s="78" t="s">
        <v>747</v>
      </c>
      <c r="C39" s="356" t="s">
        <v>753</v>
      </c>
      <c r="D39" s="362">
        <v>0</v>
      </c>
      <c r="E39" s="362">
        <v>0</v>
      </c>
      <c r="F39" s="366">
        <v>0</v>
      </c>
      <c r="G39" s="362">
        <v>0</v>
      </c>
      <c r="H39" s="362">
        <v>0</v>
      </c>
      <c r="I39" s="362">
        <v>0</v>
      </c>
      <c r="J39" s="362">
        <v>0</v>
      </c>
      <c r="K39" s="362">
        <v>0</v>
      </c>
      <c r="L39" s="362">
        <v>0</v>
      </c>
      <c r="M39" s="362">
        <v>0</v>
      </c>
    </row>
    <row r="40" spans="1:13" s="314" customFormat="1" ht="16.5" customHeight="1" x14ac:dyDescent="0.25">
      <c r="A40" s="81"/>
      <c r="B40" s="78"/>
      <c r="C40" s="356" t="s">
        <v>754</v>
      </c>
      <c r="D40" s="366">
        <v>0</v>
      </c>
      <c r="E40" s="366">
        <v>0</v>
      </c>
      <c r="F40" s="366">
        <v>0</v>
      </c>
      <c r="G40" s="366">
        <v>0</v>
      </c>
      <c r="H40" s="366">
        <v>0</v>
      </c>
      <c r="I40" s="366">
        <v>0</v>
      </c>
      <c r="J40" s="366">
        <v>0</v>
      </c>
      <c r="K40" s="366">
        <v>0</v>
      </c>
      <c r="L40" s="366">
        <v>0</v>
      </c>
      <c r="M40" s="366">
        <v>0</v>
      </c>
    </row>
    <row r="41" spans="1:13" s="314" customFormat="1" ht="17.25" customHeight="1" x14ac:dyDescent="0.25">
      <c r="A41" s="81" t="s">
        <v>143</v>
      </c>
      <c r="B41" s="78" t="s">
        <v>748</v>
      </c>
      <c r="C41" s="356" t="s">
        <v>753</v>
      </c>
      <c r="D41" s="362">
        <v>0</v>
      </c>
      <c r="E41" s="362">
        <v>0</v>
      </c>
      <c r="F41" s="366">
        <v>0</v>
      </c>
      <c r="G41" s="362">
        <v>0</v>
      </c>
      <c r="H41" s="362">
        <v>0</v>
      </c>
      <c r="I41" s="362">
        <v>0</v>
      </c>
      <c r="J41" s="362">
        <v>0</v>
      </c>
      <c r="K41" s="362">
        <v>0</v>
      </c>
      <c r="L41" s="362">
        <v>0</v>
      </c>
      <c r="M41" s="362">
        <v>0</v>
      </c>
    </row>
    <row r="42" spans="1:13" s="314" customFormat="1" ht="16.5" customHeight="1" x14ac:dyDescent="0.25">
      <c r="A42" s="81"/>
      <c r="B42" s="78"/>
      <c r="C42" s="356" t="s">
        <v>754</v>
      </c>
      <c r="D42" s="366">
        <v>0</v>
      </c>
      <c r="E42" s="366">
        <v>0</v>
      </c>
      <c r="F42" s="366">
        <v>0</v>
      </c>
      <c r="G42" s="366">
        <v>0</v>
      </c>
      <c r="H42" s="366">
        <v>0</v>
      </c>
      <c r="I42" s="366">
        <v>0</v>
      </c>
      <c r="J42" s="366">
        <v>0</v>
      </c>
      <c r="K42" s="366">
        <v>0</v>
      </c>
      <c r="L42" s="366">
        <v>0</v>
      </c>
      <c r="M42" s="366">
        <v>0</v>
      </c>
    </row>
    <row r="43" spans="1:13" s="314" customFormat="1" ht="17.25" customHeight="1" x14ac:dyDescent="0.25">
      <c r="A43" s="81" t="s">
        <v>757</v>
      </c>
      <c r="B43" s="78" t="s">
        <v>749</v>
      </c>
      <c r="C43" s="356" t="s">
        <v>753</v>
      </c>
      <c r="D43" s="362">
        <v>0</v>
      </c>
      <c r="E43" s="362">
        <v>0</v>
      </c>
      <c r="F43" s="366">
        <v>0</v>
      </c>
      <c r="G43" s="362">
        <v>0</v>
      </c>
      <c r="H43" s="362">
        <v>0</v>
      </c>
      <c r="I43" s="362">
        <v>0</v>
      </c>
      <c r="J43" s="362">
        <v>0</v>
      </c>
      <c r="K43" s="362">
        <v>0</v>
      </c>
      <c r="L43" s="362">
        <v>0</v>
      </c>
      <c r="M43" s="362">
        <v>0</v>
      </c>
    </row>
    <row r="44" spans="1:13" s="314" customFormat="1" ht="17.25" customHeight="1" x14ac:dyDescent="0.25">
      <c r="A44" s="81"/>
      <c r="B44" s="78"/>
      <c r="C44" s="356" t="s">
        <v>754</v>
      </c>
      <c r="D44" s="366">
        <v>0</v>
      </c>
      <c r="E44" s="366">
        <v>0</v>
      </c>
      <c r="F44" s="366">
        <v>0</v>
      </c>
      <c r="G44" s="366">
        <v>0</v>
      </c>
      <c r="H44" s="366">
        <v>0</v>
      </c>
      <c r="I44" s="366">
        <v>0</v>
      </c>
      <c r="J44" s="366">
        <v>0</v>
      </c>
      <c r="K44" s="366">
        <v>0</v>
      </c>
      <c r="L44" s="366">
        <v>0</v>
      </c>
      <c r="M44" s="366">
        <v>0</v>
      </c>
    </row>
    <row r="45" spans="1:13" s="314" customFormat="1" ht="16.5" customHeight="1" x14ac:dyDescent="0.25">
      <c r="A45" s="81" t="s">
        <v>758</v>
      </c>
      <c r="B45" s="78" t="s">
        <v>750</v>
      </c>
      <c r="C45" s="356" t="s">
        <v>753</v>
      </c>
      <c r="D45" s="362">
        <v>0</v>
      </c>
      <c r="E45" s="362">
        <v>0</v>
      </c>
      <c r="F45" s="366">
        <v>8</v>
      </c>
      <c r="G45" s="362">
        <v>0</v>
      </c>
      <c r="H45" s="362">
        <v>0</v>
      </c>
      <c r="I45" s="362">
        <v>4</v>
      </c>
      <c r="J45" s="362" t="s">
        <v>101</v>
      </c>
      <c r="K45" s="362" t="s">
        <v>101</v>
      </c>
      <c r="L45" s="362">
        <v>0</v>
      </c>
      <c r="M45" s="362">
        <v>7</v>
      </c>
    </row>
    <row r="46" spans="1:13" s="314" customFormat="1" ht="17.25" customHeight="1" x14ac:dyDescent="0.25">
      <c r="A46" s="81"/>
      <c r="B46" s="78"/>
      <c r="C46" s="356" t="s">
        <v>754</v>
      </c>
      <c r="D46" s="366">
        <v>0</v>
      </c>
      <c r="E46" s="366">
        <v>0</v>
      </c>
      <c r="F46" s="366">
        <v>5.1999999999999998E-2</v>
      </c>
      <c r="G46" s="366">
        <v>0</v>
      </c>
      <c r="H46" s="366">
        <v>0</v>
      </c>
      <c r="I46" s="366">
        <v>2.5000000000000001E-2</v>
      </c>
      <c r="J46" s="366" t="s">
        <v>101</v>
      </c>
      <c r="K46" s="366" t="s">
        <v>101</v>
      </c>
      <c r="L46" s="366">
        <v>0</v>
      </c>
      <c r="M46" s="366">
        <v>4.1000000000000002E-2</v>
      </c>
    </row>
    <row r="47" spans="1:13" s="314" customFormat="1" ht="66.75" customHeight="1" x14ac:dyDescent="0.25">
      <c r="A47" s="355" t="s">
        <v>145</v>
      </c>
      <c r="B47" s="363" t="s">
        <v>759</v>
      </c>
      <c r="C47" s="356" t="s">
        <v>760</v>
      </c>
      <c r="D47" s="366">
        <f t="shared" ref="D47:M47" si="3">SUM(D48:D51)</f>
        <v>0</v>
      </c>
      <c r="E47" s="366">
        <f t="shared" si="3"/>
        <v>0</v>
      </c>
      <c r="F47" s="366">
        <f t="shared" si="3"/>
        <v>0.35799999999999998</v>
      </c>
      <c r="G47" s="366">
        <f t="shared" si="3"/>
        <v>0.11933333333333332</v>
      </c>
      <c r="H47" s="366">
        <f t="shared" si="3"/>
        <v>0.33630671000000001</v>
      </c>
      <c r="I47" s="366">
        <f t="shared" si="3"/>
        <v>0.33630671000000001</v>
      </c>
      <c r="J47" s="366">
        <f t="shared" si="3"/>
        <v>0</v>
      </c>
      <c r="K47" s="366">
        <f t="shared" si="3"/>
        <v>0</v>
      </c>
      <c r="L47" s="366">
        <f t="shared" si="3"/>
        <v>0</v>
      </c>
      <c r="M47" s="366">
        <f t="shared" si="3"/>
        <v>1.6120800000000002</v>
      </c>
    </row>
    <row r="48" spans="1:13" s="314" customFormat="1" ht="39.75" customHeight="1" x14ac:dyDescent="0.25">
      <c r="A48" s="355" t="s">
        <v>147</v>
      </c>
      <c r="B48" s="363" t="s">
        <v>761</v>
      </c>
      <c r="C48" s="356" t="s">
        <v>760</v>
      </c>
      <c r="D48" s="366">
        <v>0</v>
      </c>
      <c r="E48" s="366">
        <v>0</v>
      </c>
      <c r="F48" s="366">
        <v>5.8000000000000003E-2</v>
      </c>
      <c r="G48" s="366">
        <f>(D48+E48+F48)/3</f>
        <v>1.9333333333333334E-2</v>
      </c>
      <c r="H48" s="366">
        <v>0</v>
      </c>
      <c r="I48" s="366">
        <v>0</v>
      </c>
      <c r="J48" s="366" t="s">
        <v>101</v>
      </c>
      <c r="K48" s="366" t="s">
        <v>101</v>
      </c>
      <c r="L48" s="366">
        <v>0</v>
      </c>
      <c r="M48" s="362">
        <v>0.245</v>
      </c>
    </row>
    <row r="49" spans="1:13" s="314" customFormat="1" ht="315" x14ac:dyDescent="0.25">
      <c r="A49" s="355" t="s">
        <v>149</v>
      </c>
      <c r="B49" s="363" t="s">
        <v>762</v>
      </c>
      <c r="C49" s="356" t="s">
        <v>763</v>
      </c>
      <c r="D49" s="366">
        <v>0</v>
      </c>
      <c r="E49" s="366">
        <v>0</v>
      </c>
      <c r="F49" s="366">
        <v>0</v>
      </c>
      <c r="G49" s="366">
        <f>(D49+E49+F49)/3</f>
        <v>0</v>
      </c>
      <c r="H49" s="366">
        <v>0</v>
      </c>
      <c r="I49" s="366">
        <v>0</v>
      </c>
      <c r="J49" s="366" t="s">
        <v>101</v>
      </c>
      <c r="K49" s="366" t="s">
        <v>101</v>
      </c>
      <c r="L49" s="366">
        <v>0</v>
      </c>
      <c r="M49" s="366">
        <v>0</v>
      </c>
    </row>
    <row r="50" spans="1:13" s="314" customFormat="1" ht="36.75" customHeight="1" x14ac:dyDescent="0.25">
      <c r="A50" s="355" t="s">
        <v>764</v>
      </c>
      <c r="B50" s="363" t="s">
        <v>765</v>
      </c>
      <c r="C50" s="356" t="s">
        <v>763</v>
      </c>
      <c r="D50" s="366">
        <v>0</v>
      </c>
      <c r="E50" s="366">
        <v>0</v>
      </c>
      <c r="F50" s="366">
        <v>0.3</v>
      </c>
      <c r="G50" s="366">
        <f>(D50+E50+F50)/3</f>
        <v>9.9999999999999992E-2</v>
      </c>
      <c r="H50" s="366">
        <v>0.33630671000000001</v>
      </c>
      <c r="I50" s="366">
        <v>0.33630671000000001</v>
      </c>
      <c r="J50" s="362" t="s">
        <v>101</v>
      </c>
      <c r="K50" s="362" t="s">
        <v>101</v>
      </c>
      <c r="L50" s="362">
        <v>0</v>
      </c>
      <c r="M50" s="366">
        <v>1.3670800000000001</v>
      </c>
    </row>
    <row r="51" spans="1:13" s="314" customFormat="1" ht="34.5" customHeight="1" x14ac:dyDescent="0.25">
      <c r="A51" s="355" t="s">
        <v>766</v>
      </c>
      <c r="B51" s="363" t="s">
        <v>767</v>
      </c>
      <c r="C51" s="356" t="s">
        <v>763</v>
      </c>
      <c r="D51" s="366">
        <v>0</v>
      </c>
      <c r="E51" s="366">
        <v>0</v>
      </c>
      <c r="F51" s="366">
        <v>0</v>
      </c>
      <c r="G51" s="366">
        <f>(D51+E51+F51)/3</f>
        <v>0</v>
      </c>
      <c r="H51" s="366">
        <v>0</v>
      </c>
      <c r="I51" s="366">
        <v>0</v>
      </c>
      <c r="J51" s="366" t="s">
        <v>101</v>
      </c>
      <c r="K51" s="366" t="s">
        <v>101</v>
      </c>
      <c r="L51" s="366">
        <v>0</v>
      </c>
      <c r="M51" s="366">
        <v>0</v>
      </c>
    </row>
    <row r="52" spans="1:13" s="314" customFormat="1" ht="18" customHeight="1" x14ac:dyDescent="0.25">
      <c r="A52" s="81" t="s">
        <v>768</v>
      </c>
      <c r="B52" s="78" t="s">
        <v>769</v>
      </c>
      <c r="C52" s="356" t="s">
        <v>454</v>
      </c>
      <c r="D52" s="366">
        <f t="shared" ref="D52:M52" si="4">D56+D60+D64</f>
        <v>0</v>
      </c>
      <c r="E52" s="366">
        <f t="shared" si="4"/>
        <v>0</v>
      </c>
      <c r="F52" s="362">
        <f t="shared" si="4"/>
        <v>5.1999999999999998E-2</v>
      </c>
      <c r="G52" s="366">
        <f t="shared" si="4"/>
        <v>1.7333333333333333E-2</v>
      </c>
      <c r="H52" s="362">
        <f t="shared" si="4"/>
        <v>2.5000000000000001E-2</v>
      </c>
      <c r="I52" s="362">
        <f t="shared" si="4"/>
        <v>2.5000000000000001E-2</v>
      </c>
      <c r="J52" s="362" t="e">
        <f t="shared" si="4"/>
        <v>#VALUE!</v>
      </c>
      <c r="K52" s="362" t="e">
        <f t="shared" si="4"/>
        <v>#VALUE!</v>
      </c>
      <c r="L52" s="366">
        <f t="shared" si="4"/>
        <v>0</v>
      </c>
      <c r="M52" s="362">
        <f t="shared" si="4"/>
        <v>4.1000000000000002E-2</v>
      </c>
    </row>
    <row r="53" spans="1:13" s="314" customFormat="1" ht="17.25" customHeight="1" x14ac:dyDescent="0.25">
      <c r="A53" s="81"/>
      <c r="B53" s="78"/>
      <c r="C53" s="356" t="s">
        <v>770</v>
      </c>
      <c r="D53" s="366">
        <f t="shared" ref="D53:M53" si="5">D57+D61+D65</f>
        <v>0</v>
      </c>
      <c r="E53" s="366">
        <f t="shared" si="5"/>
        <v>0</v>
      </c>
      <c r="F53" s="366">
        <f t="shared" si="5"/>
        <v>0.1</v>
      </c>
      <c r="G53" s="366">
        <f t="shared" si="5"/>
        <v>3.3333333333333333E-2</v>
      </c>
      <c r="H53" s="366">
        <f t="shared" si="5"/>
        <v>0</v>
      </c>
      <c r="I53" s="366">
        <f t="shared" si="5"/>
        <v>0</v>
      </c>
      <c r="J53" s="362" t="e">
        <f t="shared" si="5"/>
        <v>#VALUE!</v>
      </c>
      <c r="K53" s="362" t="e">
        <f t="shared" si="5"/>
        <v>#VALUE!</v>
      </c>
      <c r="L53" s="366">
        <f t="shared" si="5"/>
        <v>0</v>
      </c>
      <c r="M53" s="366">
        <f t="shared" si="5"/>
        <v>0</v>
      </c>
    </row>
    <row r="54" spans="1:13" s="314" customFormat="1" ht="17.25" customHeight="1" x14ac:dyDescent="0.25">
      <c r="A54" s="81"/>
      <c r="B54" s="78"/>
      <c r="C54" s="356" t="s">
        <v>771</v>
      </c>
      <c r="D54" s="366">
        <f t="shared" ref="D54:M54" si="6">D58+D62+D66</f>
        <v>0</v>
      </c>
      <c r="E54" s="366">
        <f t="shared" si="6"/>
        <v>0</v>
      </c>
      <c r="F54" s="362">
        <f t="shared" si="6"/>
        <v>9.8000000000000004E-2</v>
      </c>
      <c r="G54" s="366">
        <f t="shared" si="6"/>
        <v>3.266666666666667E-2</v>
      </c>
      <c r="H54" s="362">
        <f t="shared" si="6"/>
        <v>0.84699999999999998</v>
      </c>
      <c r="I54" s="362">
        <f t="shared" si="6"/>
        <v>0.84699999999999998</v>
      </c>
      <c r="J54" s="362" t="e">
        <f t="shared" si="6"/>
        <v>#VALUE!</v>
      </c>
      <c r="K54" s="362" t="e">
        <f t="shared" si="6"/>
        <v>#VALUE!</v>
      </c>
      <c r="L54" s="366">
        <f t="shared" si="6"/>
        <v>0</v>
      </c>
      <c r="M54" s="362">
        <f t="shared" si="6"/>
        <v>1.92</v>
      </c>
    </row>
    <row r="55" spans="1:13" s="314" customFormat="1" ht="15.75" customHeight="1" x14ac:dyDescent="0.25">
      <c r="A55" s="81"/>
      <c r="B55" s="78"/>
      <c r="C55" s="356" t="s">
        <v>772</v>
      </c>
      <c r="D55" s="366">
        <v>0</v>
      </c>
      <c r="E55" s="366">
        <v>0</v>
      </c>
      <c r="F55" s="366">
        <v>0</v>
      </c>
      <c r="G55" s="366">
        <v>0</v>
      </c>
      <c r="H55" s="366">
        <v>0</v>
      </c>
      <c r="I55" s="366">
        <v>0</v>
      </c>
      <c r="J55" s="362" t="s">
        <v>101</v>
      </c>
      <c r="K55" s="362" t="s">
        <v>101</v>
      </c>
      <c r="L55" s="366">
        <v>0</v>
      </c>
      <c r="M55" s="366">
        <v>0</v>
      </c>
    </row>
    <row r="56" spans="1:13" s="314" customFormat="1" ht="15.6" customHeight="1" x14ac:dyDescent="0.25">
      <c r="A56" s="81" t="s">
        <v>773</v>
      </c>
      <c r="B56" s="78" t="s">
        <v>748</v>
      </c>
      <c r="C56" s="356" t="s">
        <v>454</v>
      </c>
      <c r="D56" s="366">
        <v>0</v>
      </c>
      <c r="E56" s="366">
        <v>0</v>
      </c>
      <c r="F56" s="366">
        <v>0</v>
      </c>
      <c r="G56" s="366">
        <f t="shared" ref="G56:G67" si="7">(D56+E56+F56)/3</f>
        <v>0</v>
      </c>
      <c r="H56" s="366">
        <v>0</v>
      </c>
      <c r="I56" s="366">
        <v>0</v>
      </c>
      <c r="J56" s="362">
        <v>0</v>
      </c>
      <c r="K56" s="362">
        <v>0</v>
      </c>
      <c r="L56" s="366">
        <v>0</v>
      </c>
      <c r="M56" s="366">
        <v>0</v>
      </c>
    </row>
    <row r="57" spans="1:13" s="314" customFormat="1" ht="15.75" x14ac:dyDescent="0.25">
      <c r="A57" s="81"/>
      <c r="B57" s="78"/>
      <c r="C57" s="356" t="s">
        <v>770</v>
      </c>
      <c r="D57" s="366">
        <v>0</v>
      </c>
      <c r="E57" s="366">
        <v>0</v>
      </c>
      <c r="F57" s="366">
        <v>0</v>
      </c>
      <c r="G57" s="366">
        <f t="shared" si="7"/>
        <v>0</v>
      </c>
      <c r="H57" s="366">
        <v>0</v>
      </c>
      <c r="I57" s="366">
        <v>0</v>
      </c>
      <c r="J57" s="362">
        <v>0</v>
      </c>
      <c r="K57" s="362">
        <v>0</v>
      </c>
      <c r="L57" s="366">
        <v>0</v>
      </c>
      <c r="M57" s="366">
        <v>0</v>
      </c>
    </row>
    <row r="58" spans="1:13" s="314" customFormat="1" ht="15.75" x14ac:dyDescent="0.25">
      <c r="A58" s="81"/>
      <c r="B58" s="78"/>
      <c r="C58" s="356" t="s">
        <v>771</v>
      </c>
      <c r="D58" s="366">
        <v>0</v>
      </c>
      <c r="E58" s="366">
        <v>0</v>
      </c>
      <c r="F58" s="366">
        <v>0</v>
      </c>
      <c r="G58" s="366">
        <f t="shared" si="7"/>
        <v>0</v>
      </c>
      <c r="H58" s="366">
        <v>0</v>
      </c>
      <c r="I58" s="366">
        <v>0</v>
      </c>
      <c r="J58" s="362">
        <v>0</v>
      </c>
      <c r="K58" s="362">
        <v>0</v>
      </c>
      <c r="L58" s="366">
        <v>0</v>
      </c>
      <c r="M58" s="366">
        <v>0</v>
      </c>
    </row>
    <row r="59" spans="1:13" s="314" customFormat="1" ht="93.75" x14ac:dyDescent="0.25">
      <c r="A59" s="81"/>
      <c r="B59" s="78"/>
      <c r="C59" s="356" t="s">
        <v>772</v>
      </c>
      <c r="D59" s="366">
        <v>0</v>
      </c>
      <c r="E59" s="366">
        <v>0</v>
      </c>
      <c r="F59" s="366">
        <v>0</v>
      </c>
      <c r="G59" s="366">
        <f t="shared" si="7"/>
        <v>0</v>
      </c>
      <c r="H59" s="366">
        <v>0</v>
      </c>
      <c r="I59" s="366">
        <v>0</v>
      </c>
      <c r="J59" s="362">
        <v>0</v>
      </c>
      <c r="K59" s="362">
        <v>0</v>
      </c>
      <c r="L59" s="366">
        <v>0</v>
      </c>
      <c r="M59" s="366">
        <v>0</v>
      </c>
    </row>
    <row r="60" spans="1:13" s="314" customFormat="1" ht="15.6" customHeight="1" x14ac:dyDescent="0.25">
      <c r="A60" s="81" t="s">
        <v>774</v>
      </c>
      <c r="B60" s="78" t="s">
        <v>749</v>
      </c>
      <c r="C60" s="356" t="s">
        <v>454</v>
      </c>
      <c r="D60" s="366">
        <v>0</v>
      </c>
      <c r="E60" s="366">
        <v>0</v>
      </c>
      <c r="F60" s="366">
        <v>0</v>
      </c>
      <c r="G60" s="366">
        <f t="shared" si="7"/>
        <v>0</v>
      </c>
      <c r="H60" s="366">
        <v>0</v>
      </c>
      <c r="I60" s="366">
        <v>0</v>
      </c>
      <c r="J60" s="362">
        <v>0</v>
      </c>
      <c r="K60" s="362">
        <v>0</v>
      </c>
      <c r="L60" s="366">
        <v>0</v>
      </c>
      <c r="M60" s="366">
        <v>0</v>
      </c>
    </row>
    <row r="61" spans="1:13" s="314" customFormat="1" ht="15.75" x14ac:dyDescent="0.25">
      <c r="A61" s="81"/>
      <c r="B61" s="78"/>
      <c r="C61" s="356" t="s">
        <v>770</v>
      </c>
      <c r="D61" s="366">
        <v>0</v>
      </c>
      <c r="E61" s="366">
        <v>0</v>
      </c>
      <c r="F61" s="366">
        <v>0</v>
      </c>
      <c r="G61" s="366">
        <f t="shared" si="7"/>
        <v>0</v>
      </c>
      <c r="H61" s="366">
        <v>0</v>
      </c>
      <c r="I61" s="366">
        <v>0</v>
      </c>
      <c r="J61" s="362">
        <v>0</v>
      </c>
      <c r="K61" s="362">
        <v>0</v>
      </c>
      <c r="L61" s="366">
        <v>0</v>
      </c>
      <c r="M61" s="366">
        <v>0</v>
      </c>
    </row>
    <row r="62" spans="1:13" s="314" customFormat="1" ht="15.75" x14ac:dyDescent="0.25">
      <c r="A62" s="81"/>
      <c r="B62" s="78"/>
      <c r="C62" s="356" t="s">
        <v>771</v>
      </c>
      <c r="D62" s="366">
        <v>0</v>
      </c>
      <c r="E62" s="366">
        <v>0</v>
      </c>
      <c r="F62" s="366">
        <v>0</v>
      </c>
      <c r="G62" s="366">
        <f t="shared" si="7"/>
        <v>0</v>
      </c>
      <c r="H62" s="366">
        <v>0</v>
      </c>
      <c r="I62" s="366">
        <v>0</v>
      </c>
      <c r="J62" s="362">
        <v>0</v>
      </c>
      <c r="K62" s="362">
        <v>0</v>
      </c>
      <c r="L62" s="366">
        <v>0</v>
      </c>
      <c r="M62" s="366">
        <v>0</v>
      </c>
    </row>
    <row r="63" spans="1:13" s="314" customFormat="1" ht="93.75" x14ac:dyDescent="0.25">
      <c r="A63" s="81"/>
      <c r="B63" s="78"/>
      <c r="C63" s="356" t="s">
        <v>772</v>
      </c>
      <c r="D63" s="366">
        <v>0</v>
      </c>
      <c r="E63" s="366">
        <v>0</v>
      </c>
      <c r="F63" s="366">
        <v>0</v>
      </c>
      <c r="G63" s="366">
        <f t="shared" si="7"/>
        <v>0</v>
      </c>
      <c r="H63" s="366">
        <v>0</v>
      </c>
      <c r="I63" s="366">
        <v>0</v>
      </c>
      <c r="J63" s="362" t="s">
        <v>101</v>
      </c>
      <c r="K63" s="362" t="s">
        <v>101</v>
      </c>
      <c r="L63" s="366">
        <v>0</v>
      </c>
      <c r="M63" s="366">
        <v>0</v>
      </c>
    </row>
    <row r="64" spans="1:13" s="314" customFormat="1" ht="15.6" customHeight="1" x14ac:dyDescent="0.25">
      <c r="A64" s="81" t="s">
        <v>775</v>
      </c>
      <c r="B64" s="78" t="s">
        <v>750</v>
      </c>
      <c r="C64" s="356" t="s">
        <v>454</v>
      </c>
      <c r="D64" s="366">
        <v>0</v>
      </c>
      <c r="E64" s="366">
        <v>0</v>
      </c>
      <c r="F64" s="362">
        <v>5.1999999999999998E-2</v>
      </c>
      <c r="G64" s="366">
        <f t="shared" si="7"/>
        <v>1.7333333333333333E-2</v>
      </c>
      <c r="H64" s="366">
        <v>2.5000000000000001E-2</v>
      </c>
      <c r="I64" s="366">
        <v>2.5000000000000001E-2</v>
      </c>
      <c r="J64" s="362" t="s">
        <v>101</v>
      </c>
      <c r="K64" s="362" t="s">
        <v>101</v>
      </c>
      <c r="L64" s="366">
        <v>0</v>
      </c>
      <c r="M64" s="366">
        <v>4.1000000000000002E-2</v>
      </c>
    </row>
    <row r="65" spans="1:13" s="314" customFormat="1" ht="15.75" x14ac:dyDescent="0.25">
      <c r="A65" s="81"/>
      <c r="B65" s="78"/>
      <c r="C65" s="356" t="s">
        <v>770</v>
      </c>
      <c r="D65" s="366">
        <v>0</v>
      </c>
      <c r="E65" s="366">
        <v>0</v>
      </c>
      <c r="F65" s="366">
        <v>0.1</v>
      </c>
      <c r="G65" s="366">
        <f t="shared" si="7"/>
        <v>3.3333333333333333E-2</v>
      </c>
      <c r="H65" s="366">
        <v>0</v>
      </c>
      <c r="I65" s="366">
        <v>0</v>
      </c>
      <c r="J65" s="362" t="s">
        <v>101</v>
      </c>
      <c r="K65" s="362" t="s">
        <v>101</v>
      </c>
      <c r="L65" s="366">
        <v>0</v>
      </c>
      <c r="M65" s="366">
        <v>0</v>
      </c>
    </row>
    <row r="66" spans="1:13" s="314" customFormat="1" ht="17.25" customHeight="1" x14ac:dyDescent="0.25">
      <c r="A66" s="81"/>
      <c r="B66" s="78"/>
      <c r="C66" s="356" t="s">
        <v>771</v>
      </c>
      <c r="D66" s="366">
        <v>0</v>
      </c>
      <c r="E66" s="366">
        <v>0</v>
      </c>
      <c r="F66" s="362">
        <v>9.8000000000000004E-2</v>
      </c>
      <c r="G66" s="366">
        <f t="shared" si="7"/>
        <v>3.266666666666667E-2</v>
      </c>
      <c r="H66" s="362">
        <v>0.84699999999999998</v>
      </c>
      <c r="I66" s="362">
        <v>0.84699999999999998</v>
      </c>
      <c r="J66" s="362" t="s">
        <v>101</v>
      </c>
      <c r="K66" s="362" t="s">
        <v>101</v>
      </c>
      <c r="L66" s="366">
        <v>0</v>
      </c>
      <c r="M66" s="366">
        <v>1.92</v>
      </c>
    </row>
    <row r="67" spans="1:13" s="314" customFormat="1" ht="18.75" customHeight="1" x14ac:dyDescent="0.25">
      <c r="A67" s="81"/>
      <c r="B67" s="78"/>
      <c r="C67" s="356" t="s">
        <v>776</v>
      </c>
      <c r="D67" s="366">
        <v>0</v>
      </c>
      <c r="E67" s="366">
        <v>0</v>
      </c>
      <c r="F67" s="366">
        <v>0</v>
      </c>
      <c r="G67" s="366">
        <f t="shared" si="7"/>
        <v>0</v>
      </c>
      <c r="H67" s="366">
        <v>0</v>
      </c>
      <c r="I67" s="366">
        <v>0</v>
      </c>
      <c r="J67" s="362" t="s">
        <v>101</v>
      </c>
      <c r="K67" s="362" t="s">
        <v>101</v>
      </c>
      <c r="L67" s="366">
        <v>0</v>
      </c>
      <c r="M67" s="366">
        <v>0</v>
      </c>
    </row>
    <row r="68" spans="1:13" s="314" customFormat="1" ht="16.5" customHeight="1" x14ac:dyDescent="0.25">
      <c r="A68" s="81" t="s">
        <v>777</v>
      </c>
      <c r="B68" s="78" t="s">
        <v>778</v>
      </c>
      <c r="C68" s="356" t="s">
        <v>454</v>
      </c>
      <c r="D68" s="366">
        <f t="shared" ref="D68:M68" si="8">D72+D76+D80</f>
        <v>0</v>
      </c>
      <c r="E68" s="366">
        <f t="shared" si="8"/>
        <v>0</v>
      </c>
      <c r="F68" s="362">
        <f t="shared" si="8"/>
        <v>5.1999999999999998E-2</v>
      </c>
      <c r="G68" s="366">
        <f t="shared" si="8"/>
        <v>1.7333333333333333E-2</v>
      </c>
      <c r="H68" s="362">
        <f t="shared" si="8"/>
        <v>2.5000000000000001E-2</v>
      </c>
      <c r="I68" s="362">
        <f t="shared" si="8"/>
        <v>2.5000000000000001E-2</v>
      </c>
      <c r="J68" s="362" t="e">
        <f t="shared" si="8"/>
        <v>#VALUE!</v>
      </c>
      <c r="K68" s="362" t="e">
        <f t="shared" si="8"/>
        <v>#VALUE!</v>
      </c>
      <c r="L68" s="366">
        <f t="shared" si="8"/>
        <v>0</v>
      </c>
      <c r="M68" s="362">
        <f t="shared" si="8"/>
        <v>4.1000000000000002E-2</v>
      </c>
    </row>
    <row r="69" spans="1:13" s="314" customFormat="1" ht="17.25" customHeight="1" x14ac:dyDescent="0.25">
      <c r="A69" s="81"/>
      <c r="B69" s="78"/>
      <c r="C69" s="356" t="s">
        <v>770</v>
      </c>
      <c r="D69" s="366">
        <f t="shared" ref="D69:M69" si="9">D73+D77+D81</f>
        <v>0</v>
      </c>
      <c r="E69" s="366">
        <f t="shared" si="9"/>
        <v>0</v>
      </c>
      <c r="F69" s="366">
        <f t="shared" si="9"/>
        <v>0.1</v>
      </c>
      <c r="G69" s="366">
        <f t="shared" si="9"/>
        <v>3.3333333333333333E-2</v>
      </c>
      <c r="H69" s="366">
        <f t="shared" si="9"/>
        <v>0</v>
      </c>
      <c r="I69" s="366">
        <f t="shared" si="9"/>
        <v>0</v>
      </c>
      <c r="J69" s="362" t="e">
        <f t="shared" si="9"/>
        <v>#VALUE!</v>
      </c>
      <c r="K69" s="362" t="e">
        <f t="shared" si="9"/>
        <v>#VALUE!</v>
      </c>
      <c r="L69" s="366">
        <f t="shared" si="9"/>
        <v>0</v>
      </c>
      <c r="M69" s="366">
        <f t="shared" si="9"/>
        <v>0</v>
      </c>
    </row>
    <row r="70" spans="1:13" s="314" customFormat="1" ht="17.25" customHeight="1" x14ac:dyDescent="0.25">
      <c r="A70" s="81"/>
      <c r="B70" s="78"/>
      <c r="C70" s="356" t="s">
        <v>771</v>
      </c>
      <c r="D70" s="366">
        <f t="shared" ref="D70:M70" si="10">D74+D78+D82</f>
        <v>0</v>
      </c>
      <c r="E70" s="366">
        <f t="shared" si="10"/>
        <v>0</v>
      </c>
      <c r="F70" s="362">
        <f t="shared" si="10"/>
        <v>9.8000000000000004E-2</v>
      </c>
      <c r="G70" s="366">
        <f t="shared" si="10"/>
        <v>3.266666666666667E-2</v>
      </c>
      <c r="H70" s="362">
        <f t="shared" si="10"/>
        <v>0.84699999999999998</v>
      </c>
      <c r="I70" s="362">
        <f t="shared" si="10"/>
        <v>0.84699999999999998</v>
      </c>
      <c r="J70" s="362" t="e">
        <f t="shared" si="10"/>
        <v>#VALUE!</v>
      </c>
      <c r="K70" s="362" t="e">
        <f t="shared" si="10"/>
        <v>#VALUE!</v>
      </c>
      <c r="L70" s="366">
        <f t="shared" si="10"/>
        <v>0</v>
      </c>
      <c r="M70" s="362">
        <f t="shared" si="10"/>
        <v>1.92</v>
      </c>
    </row>
    <row r="71" spans="1:13" s="314" customFormat="1" ht="17.25" customHeight="1" x14ac:dyDescent="0.25">
      <c r="A71" s="81"/>
      <c r="B71" s="78"/>
      <c r="C71" s="356" t="s">
        <v>776</v>
      </c>
      <c r="D71" s="366">
        <v>0</v>
      </c>
      <c r="E71" s="366">
        <v>0</v>
      </c>
      <c r="F71" s="366">
        <v>0</v>
      </c>
      <c r="G71" s="366">
        <v>0</v>
      </c>
      <c r="H71" s="366">
        <v>0</v>
      </c>
      <c r="I71" s="366">
        <v>0</v>
      </c>
      <c r="J71" s="362" t="s">
        <v>101</v>
      </c>
      <c r="K71" s="362" t="s">
        <v>101</v>
      </c>
      <c r="L71" s="366">
        <v>0</v>
      </c>
      <c r="M71" s="366">
        <v>0</v>
      </c>
    </row>
    <row r="72" spans="1:13" s="314" customFormat="1" ht="15.6" customHeight="1" x14ac:dyDescent="0.25">
      <c r="A72" s="81" t="s">
        <v>779</v>
      </c>
      <c r="B72" s="78" t="s">
        <v>748</v>
      </c>
      <c r="C72" s="356" t="s">
        <v>454</v>
      </c>
      <c r="D72" s="366">
        <v>0</v>
      </c>
      <c r="E72" s="366">
        <v>0</v>
      </c>
      <c r="F72" s="366">
        <v>0</v>
      </c>
      <c r="G72" s="366">
        <f t="shared" ref="G72:G83" si="11">(D72+E72+F72)/3</f>
        <v>0</v>
      </c>
      <c r="H72" s="366">
        <v>0</v>
      </c>
      <c r="I72" s="366">
        <v>0</v>
      </c>
      <c r="J72" s="362">
        <v>0</v>
      </c>
      <c r="K72" s="362">
        <v>0</v>
      </c>
      <c r="L72" s="366">
        <v>0</v>
      </c>
      <c r="M72" s="366">
        <v>0</v>
      </c>
    </row>
    <row r="73" spans="1:13" s="314" customFormat="1" ht="15.75" x14ac:dyDescent="0.25">
      <c r="A73" s="81"/>
      <c r="B73" s="78"/>
      <c r="C73" s="356" t="s">
        <v>770</v>
      </c>
      <c r="D73" s="366">
        <v>0</v>
      </c>
      <c r="E73" s="366">
        <v>0</v>
      </c>
      <c r="F73" s="366">
        <v>0</v>
      </c>
      <c r="G73" s="366">
        <f t="shared" si="11"/>
        <v>0</v>
      </c>
      <c r="H73" s="366">
        <v>0</v>
      </c>
      <c r="I73" s="366">
        <v>0</v>
      </c>
      <c r="J73" s="362">
        <v>0</v>
      </c>
      <c r="K73" s="362">
        <v>0</v>
      </c>
      <c r="L73" s="366">
        <v>0</v>
      </c>
      <c r="M73" s="366">
        <v>0</v>
      </c>
    </row>
    <row r="74" spans="1:13" s="314" customFormat="1" ht="15.75" x14ac:dyDescent="0.25">
      <c r="A74" s="81"/>
      <c r="B74" s="78"/>
      <c r="C74" s="356" t="s">
        <v>771</v>
      </c>
      <c r="D74" s="366">
        <v>0</v>
      </c>
      <c r="E74" s="366">
        <v>0</v>
      </c>
      <c r="F74" s="366">
        <v>0</v>
      </c>
      <c r="G74" s="366">
        <f t="shared" si="11"/>
        <v>0</v>
      </c>
      <c r="H74" s="366">
        <v>0</v>
      </c>
      <c r="I74" s="366">
        <v>0</v>
      </c>
      <c r="J74" s="362">
        <v>0</v>
      </c>
      <c r="K74" s="362">
        <v>0</v>
      </c>
      <c r="L74" s="366">
        <v>0</v>
      </c>
      <c r="M74" s="366">
        <v>0</v>
      </c>
    </row>
    <row r="75" spans="1:13" s="314" customFormat="1" ht="15.75" x14ac:dyDescent="0.25">
      <c r="A75" s="81"/>
      <c r="B75" s="78"/>
      <c r="C75" s="356" t="s">
        <v>455</v>
      </c>
      <c r="D75" s="366">
        <v>0</v>
      </c>
      <c r="E75" s="366">
        <v>0</v>
      </c>
      <c r="F75" s="366">
        <v>0</v>
      </c>
      <c r="G75" s="366">
        <f t="shared" si="11"/>
        <v>0</v>
      </c>
      <c r="H75" s="366">
        <v>0</v>
      </c>
      <c r="I75" s="366">
        <v>0</v>
      </c>
      <c r="J75" s="362">
        <v>0</v>
      </c>
      <c r="K75" s="362">
        <v>0</v>
      </c>
      <c r="L75" s="366">
        <v>0</v>
      </c>
      <c r="M75" s="366">
        <v>0</v>
      </c>
    </row>
    <row r="76" spans="1:13" s="314" customFormat="1" ht="15.6" customHeight="1" x14ac:dyDescent="0.25">
      <c r="A76" s="81" t="s">
        <v>780</v>
      </c>
      <c r="B76" s="78" t="s">
        <v>749</v>
      </c>
      <c r="C76" s="356" t="s">
        <v>454</v>
      </c>
      <c r="D76" s="366">
        <v>0</v>
      </c>
      <c r="E76" s="366">
        <v>0</v>
      </c>
      <c r="F76" s="366">
        <v>0</v>
      </c>
      <c r="G76" s="366">
        <f t="shared" si="11"/>
        <v>0</v>
      </c>
      <c r="H76" s="366">
        <v>0</v>
      </c>
      <c r="I76" s="366">
        <v>0</v>
      </c>
      <c r="J76" s="362">
        <v>0</v>
      </c>
      <c r="K76" s="362">
        <v>0</v>
      </c>
      <c r="L76" s="366">
        <v>0</v>
      </c>
      <c r="M76" s="366">
        <v>0</v>
      </c>
    </row>
    <row r="77" spans="1:13" s="314" customFormat="1" ht="15.75" x14ac:dyDescent="0.25">
      <c r="A77" s="81"/>
      <c r="B77" s="78"/>
      <c r="C77" s="356" t="s">
        <v>770</v>
      </c>
      <c r="D77" s="366">
        <v>0</v>
      </c>
      <c r="E77" s="366">
        <v>0</v>
      </c>
      <c r="F77" s="366">
        <v>0</v>
      </c>
      <c r="G77" s="366">
        <f t="shared" si="11"/>
        <v>0</v>
      </c>
      <c r="H77" s="366">
        <v>0</v>
      </c>
      <c r="I77" s="366">
        <v>0</v>
      </c>
      <c r="J77" s="362">
        <v>0</v>
      </c>
      <c r="K77" s="362">
        <v>0</v>
      </c>
      <c r="L77" s="366">
        <v>0</v>
      </c>
      <c r="M77" s="366">
        <v>0</v>
      </c>
    </row>
    <row r="78" spans="1:13" s="314" customFormat="1" ht="15.75" x14ac:dyDescent="0.25">
      <c r="A78" s="81"/>
      <c r="B78" s="78"/>
      <c r="C78" s="356" t="s">
        <v>771</v>
      </c>
      <c r="D78" s="366">
        <v>0</v>
      </c>
      <c r="E78" s="366">
        <v>0</v>
      </c>
      <c r="F78" s="366">
        <v>0</v>
      </c>
      <c r="G78" s="366">
        <f t="shared" si="11"/>
        <v>0</v>
      </c>
      <c r="H78" s="366">
        <v>0</v>
      </c>
      <c r="I78" s="366">
        <v>0</v>
      </c>
      <c r="J78" s="362">
        <v>0</v>
      </c>
      <c r="K78" s="362">
        <v>0</v>
      </c>
      <c r="L78" s="366">
        <v>0</v>
      </c>
      <c r="M78" s="366">
        <v>0</v>
      </c>
    </row>
    <row r="79" spans="1:13" s="314" customFormat="1" ht="75" x14ac:dyDescent="0.25">
      <c r="A79" s="81"/>
      <c r="B79" s="78"/>
      <c r="C79" s="356" t="s">
        <v>776</v>
      </c>
      <c r="D79" s="366">
        <v>0</v>
      </c>
      <c r="E79" s="366">
        <v>0</v>
      </c>
      <c r="F79" s="366">
        <v>0</v>
      </c>
      <c r="G79" s="366">
        <f t="shared" si="11"/>
        <v>0</v>
      </c>
      <c r="H79" s="366">
        <v>0</v>
      </c>
      <c r="I79" s="366">
        <v>0</v>
      </c>
      <c r="J79" s="362" t="s">
        <v>101</v>
      </c>
      <c r="K79" s="362" t="s">
        <v>101</v>
      </c>
      <c r="L79" s="366">
        <v>0</v>
      </c>
      <c r="M79" s="366">
        <v>0</v>
      </c>
    </row>
    <row r="80" spans="1:13" s="314" customFormat="1" ht="15.6" customHeight="1" x14ac:dyDescent="0.25">
      <c r="A80" s="81" t="s">
        <v>781</v>
      </c>
      <c r="B80" s="78" t="s">
        <v>750</v>
      </c>
      <c r="C80" s="356" t="s">
        <v>454</v>
      </c>
      <c r="D80" s="366">
        <v>0</v>
      </c>
      <c r="E80" s="366">
        <v>0</v>
      </c>
      <c r="F80" s="362">
        <v>5.1999999999999998E-2</v>
      </c>
      <c r="G80" s="366">
        <f t="shared" si="11"/>
        <v>1.7333333333333333E-2</v>
      </c>
      <c r="H80" s="366">
        <v>2.5000000000000001E-2</v>
      </c>
      <c r="I80" s="366">
        <v>2.5000000000000001E-2</v>
      </c>
      <c r="J80" s="362" t="s">
        <v>101</v>
      </c>
      <c r="K80" s="362" t="s">
        <v>101</v>
      </c>
      <c r="L80" s="366">
        <v>0</v>
      </c>
      <c r="M80" s="366">
        <v>4.1000000000000002E-2</v>
      </c>
    </row>
    <row r="81" spans="1:13" s="314" customFormat="1" ht="15.75" x14ac:dyDescent="0.25">
      <c r="A81" s="81"/>
      <c r="B81" s="78"/>
      <c r="C81" s="356" t="s">
        <v>770</v>
      </c>
      <c r="D81" s="366">
        <v>0</v>
      </c>
      <c r="E81" s="366">
        <v>0</v>
      </c>
      <c r="F81" s="366">
        <v>0.1</v>
      </c>
      <c r="G81" s="366">
        <f t="shared" si="11"/>
        <v>3.3333333333333333E-2</v>
      </c>
      <c r="H81" s="366">
        <v>0</v>
      </c>
      <c r="I81" s="366">
        <v>0</v>
      </c>
      <c r="J81" s="362" t="s">
        <v>101</v>
      </c>
      <c r="K81" s="362" t="s">
        <v>101</v>
      </c>
      <c r="L81" s="366">
        <v>0</v>
      </c>
      <c r="M81" s="366">
        <v>0</v>
      </c>
    </row>
    <row r="82" spans="1:13" s="314" customFormat="1" ht="15.75" x14ac:dyDescent="0.25">
      <c r="A82" s="81"/>
      <c r="B82" s="78"/>
      <c r="C82" s="356" t="s">
        <v>771</v>
      </c>
      <c r="D82" s="366">
        <v>0</v>
      </c>
      <c r="E82" s="366">
        <v>0</v>
      </c>
      <c r="F82" s="362">
        <v>9.8000000000000004E-2</v>
      </c>
      <c r="G82" s="366">
        <f t="shared" si="11"/>
        <v>3.266666666666667E-2</v>
      </c>
      <c r="H82" s="362">
        <v>0.84699999999999998</v>
      </c>
      <c r="I82" s="362">
        <v>0.84699999999999998</v>
      </c>
      <c r="J82" s="362" t="s">
        <v>101</v>
      </c>
      <c r="K82" s="362" t="s">
        <v>101</v>
      </c>
      <c r="L82" s="366">
        <v>0</v>
      </c>
      <c r="M82" s="366">
        <v>1.92</v>
      </c>
    </row>
    <row r="83" spans="1:13" s="314" customFormat="1" ht="18" customHeight="1" x14ac:dyDescent="0.25">
      <c r="A83" s="81"/>
      <c r="B83" s="78"/>
      <c r="C83" s="356" t="s">
        <v>782</v>
      </c>
      <c r="D83" s="366">
        <v>0</v>
      </c>
      <c r="E83" s="366">
        <v>0</v>
      </c>
      <c r="F83" s="366">
        <v>0</v>
      </c>
      <c r="G83" s="366">
        <f t="shared" si="11"/>
        <v>0</v>
      </c>
      <c r="H83" s="366">
        <v>0</v>
      </c>
      <c r="I83" s="366">
        <v>0</v>
      </c>
      <c r="J83" s="362" t="s">
        <v>101</v>
      </c>
      <c r="K83" s="362" t="s">
        <v>101</v>
      </c>
      <c r="L83" s="366">
        <v>0</v>
      </c>
      <c r="M83" s="366">
        <v>0</v>
      </c>
    </row>
    <row r="84" spans="1:13" s="314" customFormat="1" ht="66" customHeight="1" x14ac:dyDescent="0.25">
      <c r="A84" s="355" t="s">
        <v>151</v>
      </c>
      <c r="B84" s="361" t="s">
        <v>783</v>
      </c>
      <c r="C84" s="356" t="s">
        <v>101</v>
      </c>
      <c r="D84" s="362" t="s">
        <v>101</v>
      </c>
      <c r="E84" s="362" t="s">
        <v>101</v>
      </c>
      <c r="F84" s="362" t="s">
        <v>101</v>
      </c>
      <c r="G84" s="362" t="s">
        <v>101</v>
      </c>
      <c r="H84" s="362" t="s">
        <v>101</v>
      </c>
      <c r="I84" s="362" t="s">
        <v>101</v>
      </c>
      <c r="J84" s="362" t="s">
        <v>101</v>
      </c>
      <c r="K84" s="362" t="s">
        <v>101</v>
      </c>
      <c r="L84" s="362" t="s">
        <v>101</v>
      </c>
      <c r="M84" s="362" t="s">
        <v>101</v>
      </c>
    </row>
    <row r="85" spans="1:13" s="314" customFormat="1" ht="34.5" customHeight="1" x14ac:dyDescent="0.25">
      <c r="A85" s="81" t="s">
        <v>153</v>
      </c>
      <c r="B85" s="78" t="s">
        <v>744</v>
      </c>
      <c r="C85" s="356" t="s">
        <v>784</v>
      </c>
      <c r="D85" s="365">
        <f t="shared" ref="D85:I86" si="12">D87+D89+D91+D93</f>
        <v>0</v>
      </c>
      <c r="E85" s="365">
        <f t="shared" si="12"/>
        <v>0</v>
      </c>
      <c r="F85" s="365">
        <f t="shared" si="12"/>
        <v>8</v>
      </c>
      <c r="G85" s="365">
        <f t="shared" si="12"/>
        <v>2.6666666666666665</v>
      </c>
      <c r="H85" s="365">
        <f t="shared" si="12"/>
        <v>0</v>
      </c>
      <c r="I85" s="365">
        <f t="shared" si="12"/>
        <v>4</v>
      </c>
      <c r="J85" s="365" t="s">
        <v>101</v>
      </c>
      <c r="K85" s="365" t="s">
        <v>101</v>
      </c>
      <c r="L85" s="365">
        <f>L87+L89+L91+L93</f>
        <v>0</v>
      </c>
      <c r="M85" s="365">
        <f>M87+M89+M91+M93</f>
        <v>7</v>
      </c>
    </row>
    <row r="86" spans="1:13" s="314" customFormat="1" ht="30.75" customHeight="1" x14ac:dyDescent="0.25">
      <c r="A86" s="81"/>
      <c r="B86" s="78"/>
      <c r="C86" s="356" t="s">
        <v>785</v>
      </c>
      <c r="D86" s="366">
        <f t="shared" si="12"/>
        <v>0</v>
      </c>
      <c r="E86" s="366">
        <f t="shared" si="12"/>
        <v>0</v>
      </c>
      <c r="F86" s="366">
        <f t="shared" si="12"/>
        <v>5.1999999999999998E-2</v>
      </c>
      <c r="G86" s="366">
        <f t="shared" si="12"/>
        <v>1.7333333333333333E-2</v>
      </c>
      <c r="H86" s="366">
        <f t="shared" si="12"/>
        <v>0</v>
      </c>
      <c r="I86" s="366">
        <f t="shared" si="12"/>
        <v>2.5000000000000001E-2</v>
      </c>
      <c r="J86" s="366" t="s">
        <v>101</v>
      </c>
      <c r="K86" s="366" t="s">
        <v>101</v>
      </c>
      <c r="L86" s="366">
        <f>L88+L90+L92+L94</f>
        <v>0</v>
      </c>
      <c r="M86" s="366">
        <f>M88+M90+M92+M94</f>
        <v>4.1000000000000002E-2</v>
      </c>
    </row>
    <row r="87" spans="1:13" s="314" customFormat="1" ht="17.25" customHeight="1" x14ac:dyDescent="0.25">
      <c r="A87" s="81" t="s">
        <v>155</v>
      </c>
      <c r="B87" s="78" t="s">
        <v>747</v>
      </c>
      <c r="C87" s="356" t="s">
        <v>784</v>
      </c>
      <c r="D87" s="365">
        <v>0</v>
      </c>
      <c r="E87" s="365">
        <v>0</v>
      </c>
      <c r="F87" s="365">
        <v>0</v>
      </c>
      <c r="G87" s="365">
        <v>0</v>
      </c>
      <c r="H87" s="365">
        <v>0</v>
      </c>
      <c r="I87" s="365">
        <v>0</v>
      </c>
      <c r="J87" s="365">
        <v>0</v>
      </c>
      <c r="K87" s="365">
        <v>0</v>
      </c>
      <c r="L87" s="365">
        <v>0</v>
      </c>
      <c r="M87" s="365">
        <v>0</v>
      </c>
    </row>
    <row r="88" spans="1:13" s="314" customFormat="1" ht="18" customHeight="1" x14ac:dyDescent="0.25">
      <c r="A88" s="81"/>
      <c r="B88" s="78"/>
      <c r="C88" s="356" t="s">
        <v>785</v>
      </c>
      <c r="D88" s="366">
        <v>0</v>
      </c>
      <c r="E88" s="366">
        <v>0</v>
      </c>
      <c r="F88" s="366">
        <v>0</v>
      </c>
      <c r="G88" s="366">
        <v>0</v>
      </c>
      <c r="H88" s="366">
        <v>0</v>
      </c>
      <c r="I88" s="366">
        <v>0</v>
      </c>
      <c r="J88" s="366">
        <v>0</v>
      </c>
      <c r="K88" s="366">
        <v>0</v>
      </c>
      <c r="L88" s="366">
        <v>0</v>
      </c>
      <c r="M88" s="366">
        <v>0</v>
      </c>
    </row>
    <row r="89" spans="1:13" s="314" customFormat="1" ht="17.25" customHeight="1" x14ac:dyDescent="0.25">
      <c r="A89" s="81" t="s">
        <v>188</v>
      </c>
      <c r="B89" s="78" t="s">
        <v>748</v>
      </c>
      <c r="C89" s="356" t="s">
        <v>784</v>
      </c>
      <c r="D89" s="365">
        <v>0</v>
      </c>
      <c r="E89" s="365">
        <v>0</v>
      </c>
      <c r="F89" s="365">
        <v>0</v>
      </c>
      <c r="G89" s="365">
        <v>0</v>
      </c>
      <c r="H89" s="365">
        <v>0</v>
      </c>
      <c r="I89" s="365">
        <v>0</v>
      </c>
      <c r="J89" s="365">
        <v>0</v>
      </c>
      <c r="K89" s="365">
        <v>0</v>
      </c>
      <c r="L89" s="365">
        <v>0</v>
      </c>
      <c r="M89" s="365">
        <v>0</v>
      </c>
    </row>
    <row r="90" spans="1:13" s="314" customFormat="1" ht="17.25" customHeight="1" x14ac:dyDescent="0.25">
      <c r="A90" s="81"/>
      <c r="B90" s="78"/>
      <c r="C90" s="356" t="s">
        <v>785</v>
      </c>
      <c r="D90" s="366">
        <v>0</v>
      </c>
      <c r="E90" s="366">
        <v>0</v>
      </c>
      <c r="F90" s="366">
        <v>0</v>
      </c>
      <c r="G90" s="366">
        <v>0</v>
      </c>
      <c r="H90" s="366">
        <v>0</v>
      </c>
      <c r="I90" s="366">
        <v>0</v>
      </c>
      <c r="J90" s="366">
        <v>0</v>
      </c>
      <c r="K90" s="366">
        <v>0</v>
      </c>
      <c r="L90" s="366">
        <v>0</v>
      </c>
      <c r="M90" s="366">
        <v>0</v>
      </c>
    </row>
    <row r="91" spans="1:13" s="314" customFormat="1" ht="16.5" customHeight="1" x14ac:dyDescent="0.25">
      <c r="A91" s="81" t="s">
        <v>786</v>
      </c>
      <c r="B91" s="78" t="s">
        <v>749</v>
      </c>
      <c r="C91" s="356" t="s">
        <v>784</v>
      </c>
      <c r="D91" s="365">
        <v>0</v>
      </c>
      <c r="E91" s="365">
        <v>0</v>
      </c>
      <c r="F91" s="365">
        <v>0</v>
      </c>
      <c r="G91" s="365">
        <v>0</v>
      </c>
      <c r="H91" s="365">
        <v>0</v>
      </c>
      <c r="I91" s="365">
        <v>0</v>
      </c>
      <c r="J91" s="365">
        <v>0</v>
      </c>
      <c r="K91" s="365">
        <v>0</v>
      </c>
      <c r="L91" s="365">
        <v>0</v>
      </c>
      <c r="M91" s="365">
        <v>0</v>
      </c>
    </row>
    <row r="92" spans="1:13" s="314" customFormat="1" ht="17.25" customHeight="1" x14ac:dyDescent="0.25">
      <c r="A92" s="81"/>
      <c r="B92" s="78"/>
      <c r="C92" s="356" t="s">
        <v>785</v>
      </c>
      <c r="D92" s="366">
        <v>0</v>
      </c>
      <c r="E92" s="366">
        <v>0</v>
      </c>
      <c r="F92" s="366">
        <v>0</v>
      </c>
      <c r="G92" s="366">
        <v>0</v>
      </c>
      <c r="H92" s="366">
        <v>0</v>
      </c>
      <c r="I92" s="366">
        <v>0</v>
      </c>
      <c r="J92" s="366">
        <v>0</v>
      </c>
      <c r="K92" s="366">
        <v>0</v>
      </c>
      <c r="L92" s="366">
        <v>0</v>
      </c>
      <c r="M92" s="366">
        <v>0</v>
      </c>
    </row>
    <row r="93" spans="1:13" s="314" customFormat="1" ht="18" customHeight="1" x14ac:dyDescent="0.25">
      <c r="A93" s="81" t="s">
        <v>787</v>
      </c>
      <c r="B93" s="78" t="s">
        <v>750</v>
      </c>
      <c r="C93" s="356" t="s">
        <v>784</v>
      </c>
      <c r="D93" s="365">
        <v>0</v>
      </c>
      <c r="E93" s="365">
        <v>0</v>
      </c>
      <c r="F93" s="365">
        <v>8</v>
      </c>
      <c r="G93" s="365">
        <f>(D93+E93+F93)/3</f>
        <v>2.6666666666666665</v>
      </c>
      <c r="H93" s="365">
        <v>0</v>
      </c>
      <c r="I93" s="365">
        <v>4</v>
      </c>
      <c r="J93" s="365" t="s">
        <v>101</v>
      </c>
      <c r="K93" s="365" t="s">
        <v>101</v>
      </c>
      <c r="L93" s="365">
        <v>0</v>
      </c>
      <c r="M93" s="365">
        <v>7</v>
      </c>
    </row>
    <row r="94" spans="1:13" s="314" customFormat="1" ht="18.75" customHeight="1" x14ac:dyDescent="0.25">
      <c r="A94" s="81"/>
      <c r="B94" s="78"/>
      <c r="C94" s="356" t="s">
        <v>785</v>
      </c>
      <c r="D94" s="366">
        <v>0</v>
      </c>
      <c r="E94" s="366">
        <v>0</v>
      </c>
      <c r="F94" s="366">
        <v>5.1999999999999998E-2</v>
      </c>
      <c r="G94" s="366">
        <f>(D94+E94+F94)/3</f>
        <v>1.7333333333333333E-2</v>
      </c>
      <c r="H94" s="366">
        <v>0</v>
      </c>
      <c r="I94" s="366">
        <v>2.5000000000000001E-2</v>
      </c>
      <c r="J94" s="366" t="s">
        <v>101</v>
      </c>
      <c r="K94" s="366" t="s">
        <v>101</v>
      </c>
      <c r="L94" s="366">
        <v>0</v>
      </c>
      <c r="M94" s="366">
        <v>4.1000000000000002E-2</v>
      </c>
    </row>
    <row r="95" spans="1:13" s="314" customFormat="1" ht="18" customHeight="1" x14ac:dyDescent="0.25">
      <c r="A95" s="81" t="s">
        <v>190</v>
      </c>
      <c r="B95" s="78" t="s">
        <v>751</v>
      </c>
      <c r="C95" s="356" t="s">
        <v>784</v>
      </c>
      <c r="D95" s="365">
        <f t="shared" ref="D95:I96" si="13">D97+D99+D101+D103</f>
        <v>0</v>
      </c>
      <c r="E95" s="365">
        <f t="shared" si="13"/>
        <v>0</v>
      </c>
      <c r="F95" s="365">
        <f t="shared" si="13"/>
        <v>8</v>
      </c>
      <c r="G95" s="365">
        <f t="shared" si="13"/>
        <v>2.6666666666666665</v>
      </c>
      <c r="H95" s="365">
        <f t="shared" si="13"/>
        <v>0</v>
      </c>
      <c r="I95" s="365">
        <f t="shared" si="13"/>
        <v>4</v>
      </c>
      <c r="J95" s="365" t="s">
        <v>101</v>
      </c>
      <c r="K95" s="365" t="s">
        <v>101</v>
      </c>
      <c r="L95" s="365">
        <f>L97+L99+L101+L103</f>
        <v>0</v>
      </c>
      <c r="M95" s="365">
        <f>M97+M99+M101+M103</f>
        <v>7</v>
      </c>
    </row>
    <row r="96" spans="1:13" s="314" customFormat="1" ht="30" customHeight="1" x14ac:dyDescent="0.25">
      <c r="A96" s="81"/>
      <c r="B96" s="78"/>
      <c r="C96" s="356" t="s">
        <v>785</v>
      </c>
      <c r="D96" s="366">
        <f t="shared" si="13"/>
        <v>0</v>
      </c>
      <c r="E96" s="366">
        <f t="shared" si="13"/>
        <v>0</v>
      </c>
      <c r="F96" s="366">
        <f t="shared" si="13"/>
        <v>5.1999999999999998E-2</v>
      </c>
      <c r="G96" s="366">
        <f t="shared" si="13"/>
        <v>1.7333333333333333E-2</v>
      </c>
      <c r="H96" s="366">
        <f t="shared" si="13"/>
        <v>0</v>
      </c>
      <c r="I96" s="366">
        <f t="shared" si="13"/>
        <v>2.5000000000000001E-2</v>
      </c>
      <c r="J96" s="366" t="s">
        <v>101</v>
      </c>
      <c r="K96" s="366" t="s">
        <v>101</v>
      </c>
      <c r="L96" s="366">
        <f>L98+L100+L102+L104</f>
        <v>0</v>
      </c>
      <c r="M96" s="366">
        <f>M98+M100+M102+M104</f>
        <v>4.1000000000000002E-2</v>
      </c>
    </row>
    <row r="97" spans="1:13" s="314" customFormat="1" ht="17.25" customHeight="1" x14ac:dyDescent="0.25">
      <c r="A97" s="81" t="s">
        <v>192</v>
      </c>
      <c r="B97" s="78" t="s">
        <v>747</v>
      </c>
      <c r="C97" s="356" t="s">
        <v>788</v>
      </c>
      <c r="D97" s="365">
        <v>0</v>
      </c>
      <c r="E97" s="365">
        <v>0</v>
      </c>
      <c r="F97" s="365">
        <v>0</v>
      </c>
      <c r="G97" s="365">
        <v>0</v>
      </c>
      <c r="H97" s="365">
        <v>0</v>
      </c>
      <c r="I97" s="365">
        <v>0</v>
      </c>
      <c r="J97" s="365">
        <v>0</v>
      </c>
      <c r="K97" s="365">
        <v>0</v>
      </c>
      <c r="L97" s="365">
        <v>0</v>
      </c>
      <c r="M97" s="365">
        <v>0</v>
      </c>
    </row>
    <row r="98" spans="1:13" s="314" customFormat="1" ht="18" customHeight="1" x14ac:dyDescent="0.25">
      <c r="A98" s="81"/>
      <c r="B98" s="78"/>
      <c r="C98" s="356" t="s">
        <v>789</v>
      </c>
      <c r="D98" s="366">
        <v>0</v>
      </c>
      <c r="E98" s="366">
        <v>0</v>
      </c>
      <c r="F98" s="366">
        <v>0</v>
      </c>
      <c r="G98" s="366">
        <v>0</v>
      </c>
      <c r="H98" s="366">
        <v>0</v>
      </c>
      <c r="I98" s="366">
        <v>0</v>
      </c>
      <c r="J98" s="366">
        <v>0</v>
      </c>
      <c r="K98" s="366">
        <v>0</v>
      </c>
      <c r="L98" s="366">
        <v>0</v>
      </c>
      <c r="M98" s="366">
        <v>0</v>
      </c>
    </row>
    <row r="99" spans="1:13" s="314" customFormat="1" ht="17.25" customHeight="1" x14ac:dyDescent="0.25">
      <c r="A99" s="81" t="s">
        <v>204</v>
      </c>
      <c r="B99" s="78" t="s">
        <v>748</v>
      </c>
      <c r="C99" s="356" t="s">
        <v>788</v>
      </c>
      <c r="D99" s="365">
        <v>0</v>
      </c>
      <c r="E99" s="365">
        <v>0</v>
      </c>
      <c r="F99" s="365">
        <v>0</v>
      </c>
      <c r="G99" s="365">
        <v>0</v>
      </c>
      <c r="H99" s="365">
        <v>0</v>
      </c>
      <c r="I99" s="365">
        <v>0</v>
      </c>
      <c r="J99" s="365">
        <v>0</v>
      </c>
      <c r="K99" s="365">
        <v>0</v>
      </c>
      <c r="L99" s="365">
        <v>0</v>
      </c>
      <c r="M99" s="365">
        <v>0</v>
      </c>
    </row>
    <row r="100" spans="1:13" s="314" customFormat="1" ht="17.25" customHeight="1" x14ac:dyDescent="0.25">
      <c r="A100" s="81"/>
      <c r="B100" s="78"/>
      <c r="C100" s="356" t="s">
        <v>789</v>
      </c>
      <c r="D100" s="366">
        <v>0</v>
      </c>
      <c r="E100" s="366">
        <v>0</v>
      </c>
      <c r="F100" s="366">
        <v>0</v>
      </c>
      <c r="G100" s="366">
        <v>0</v>
      </c>
      <c r="H100" s="366">
        <v>0</v>
      </c>
      <c r="I100" s="366">
        <v>0</v>
      </c>
      <c r="J100" s="366">
        <v>0</v>
      </c>
      <c r="K100" s="366">
        <v>0</v>
      </c>
      <c r="L100" s="366">
        <v>0</v>
      </c>
      <c r="M100" s="366">
        <v>0</v>
      </c>
    </row>
    <row r="101" spans="1:13" s="314" customFormat="1" ht="18.75" customHeight="1" x14ac:dyDescent="0.25">
      <c r="A101" s="81" t="s">
        <v>790</v>
      </c>
      <c r="B101" s="78" t="s">
        <v>749</v>
      </c>
      <c r="C101" s="356" t="s">
        <v>788</v>
      </c>
      <c r="D101" s="365">
        <v>0</v>
      </c>
      <c r="E101" s="365">
        <v>0</v>
      </c>
      <c r="F101" s="365">
        <v>0</v>
      </c>
      <c r="G101" s="365">
        <v>0</v>
      </c>
      <c r="H101" s="365">
        <v>0</v>
      </c>
      <c r="I101" s="365">
        <v>0</v>
      </c>
      <c r="J101" s="365">
        <v>0</v>
      </c>
      <c r="K101" s="365">
        <v>0</v>
      </c>
      <c r="L101" s="365">
        <v>0</v>
      </c>
      <c r="M101" s="365">
        <v>0</v>
      </c>
    </row>
    <row r="102" spans="1:13" s="314" customFormat="1" ht="18.75" customHeight="1" x14ac:dyDescent="0.25">
      <c r="A102" s="81"/>
      <c r="B102" s="78"/>
      <c r="C102" s="356" t="s">
        <v>789</v>
      </c>
      <c r="D102" s="366">
        <v>0</v>
      </c>
      <c r="E102" s="366">
        <v>0</v>
      </c>
      <c r="F102" s="366">
        <v>0</v>
      </c>
      <c r="G102" s="366">
        <v>0</v>
      </c>
      <c r="H102" s="366">
        <v>0</v>
      </c>
      <c r="I102" s="366">
        <v>0</v>
      </c>
      <c r="J102" s="366">
        <v>0</v>
      </c>
      <c r="K102" s="366">
        <v>0</v>
      </c>
      <c r="L102" s="366">
        <v>0</v>
      </c>
      <c r="M102" s="366">
        <v>0</v>
      </c>
    </row>
    <row r="103" spans="1:13" s="314" customFormat="1" ht="17.25" customHeight="1" x14ac:dyDescent="0.25">
      <c r="A103" s="81" t="s">
        <v>791</v>
      </c>
      <c r="B103" s="78" t="s">
        <v>750</v>
      </c>
      <c r="C103" s="356" t="s">
        <v>788</v>
      </c>
      <c r="D103" s="365">
        <v>0</v>
      </c>
      <c r="E103" s="365">
        <v>0</v>
      </c>
      <c r="F103" s="365">
        <v>8</v>
      </c>
      <c r="G103" s="365">
        <f>(D103+E103+F103)/3</f>
        <v>2.6666666666666665</v>
      </c>
      <c r="H103" s="365">
        <v>0</v>
      </c>
      <c r="I103" s="365">
        <v>4</v>
      </c>
      <c r="J103" s="365" t="s">
        <v>101</v>
      </c>
      <c r="K103" s="365" t="s">
        <v>101</v>
      </c>
      <c r="L103" s="365">
        <v>0</v>
      </c>
      <c r="M103" s="365">
        <v>7</v>
      </c>
    </row>
    <row r="104" spans="1:13" s="314" customFormat="1" ht="17.25" customHeight="1" x14ac:dyDescent="0.25">
      <c r="A104" s="81"/>
      <c r="B104" s="78"/>
      <c r="C104" s="356" t="s">
        <v>789</v>
      </c>
      <c r="D104" s="366">
        <v>0</v>
      </c>
      <c r="E104" s="366">
        <v>0</v>
      </c>
      <c r="F104" s="366">
        <v>5.1999999999999998E-2</v>
      </c>
      <c r="G104" s="366">
        <f>(D104+E104+F104)/3</f>
        <v>1.7333333333333333E-2</v>
      </c>
      <c r="H104" s="366">
        <v>0</v>
      </c>
      <c r="I104" s="366">
        <v>2.5000000000000001E-2</v>
      </c>
      <c r="J104" s="366" t="s">
        <v>101</v>
      </c>
      <c r="K104" s="366" t="s">
        <v>101</v>
      </c>
      <c r="L104" s="366">
        <v>0</v>
      </c>
      <c r="M104" s="366">
        <v>4.1000000000000002E-2</v>
      </c>
    </row>
    <row r="105" spans="1:13" s="314" customFormat="1" ht="25.5" customHeight="1" x14ac:dyDescent="0.25">
      <c r="A105" s="81" t="s">
        <v>206</v>
      </c>
      <c r="B105" s="78" t="s">
        <v>756</v>
      </c>
      <c r="C105" s="356" t="s">
        <v>788</v>
      </c>
      <c r="D105" s="365">
        <f t="shared" ref="D105:I106" si="14">D107+D109+D111+D113</f>
        <v>0</v>
      </c>
      <c r="E105" s="365">
        <f t="shared" si="14"/>
        <v>0</v>
      </c>
      <c r="F105" s="365">
        <f t="shared" si="14"/>
        <v>8</v>
      </c>
      <c r="G105" s="365">
        <f t="shared" si="14"/>
        <v>2.6666666666666665</v>
      </c>
      <c r="H105" s="365">
        <f t="shared" si="14"/>
        <v>0</v>
      </c>
      <c r="I105" s="365">
        <f t="shared" si="14"/>
        <v>4</v>
      </c>
      <c r="J105" s="365" t="s">
        <v>101</v>
      </c>
      <c r="K105" s="365" t="s">
        <v>101</v>
      </c>
      <c r="L105" s="365">
        <f>L107+L109+L111+L113</f>
        <v>0</v>
      </c>
      <c r="M105" s="365">
        <f>M107+M109+M111+M113</f>
        <v>7</v>
      </c>
    </row>
    <row r="106" spans="1:13" s="314" customFormat="1" ht="24" customHeight="1" x14ac:dyDescent="0.25">
      <c r="A106" s="81"/>
      <c r="B106" s="78"/>
      <c r="C106" s="356" t="s">
        <v>789</v>
      </c>
      <c r="D106" s="366">
        <f t="shared" si="14"/>
        <v>0</v>
      </c>
      <c r="E106" s="366">
        <f t="shared" si="14"/>
        <v>0</v>
      </c>
      <c r="F106" s="366">
        <f t="shared" si="14"/>
        <v>5.1999999999999998E-2</v>
      </c>
      <c r="G106" s="366">
        <f t="shared" si="14"/>
        <v>1.7333333333333333E-2</v>
      </c>
      <c r="H106" s="366">
        <f t="shared" si="14"/>
        <v>0</v>
      </c>
      <c r="I106" s="366">
        <f t="shared" si="14"/>
        <v>2.5000000000000001E-2</v>
      </c>
      <c r="J106" s="366" t="s">
        <v>101</v>
      </c>
      <c r="K106" s="366" t="s">
        <v>101</v>
      </c>
      <c r="L106" s="366">
        <f>L108+L110+L112+L114</f>
        <v>0</v>
      </c>
      <c r="M106" s="366">
        <f>M108+M110+M112+M114</f>
        <v>4.1000000000000002E-2</v>
      </c>
    </row>
    <row r="107" spans="1:13" s="314" customFormat="1" ht="17.25" customHeight="1" x14ac:dyDescent="0.25">
      <c r="A107" s="81" t="s">
        <v>208</v>
      </c>
      <c r="B107" s="78" t="s">
        <v>747</v>
      </c>
      <c r="C107" s="356" t="s">
        <v>788</v>
      </c>
      <c r="D107" s="365">
        <v>0</v>
      </c>
      <c r="E107" s="365">
        <v>0</v>
      </c>
      <c r="F107" s="365">
        <v>0</v>
      </c>
      <c r="G107" s="365">
        <v>0</v>
      </c>
      <c r="H107" s="365">
        <v>0</v>
      </c>
      <c r="I107" s="365">
        <v>0</v>
      </c>
      <c r="J107" s="365">
        <v>0</v>
      </c>
      <c r="K107" s="365">
        <v>0</v>
      </c>
      <c r="L107" s="365">
        <v>0</v>
      </c>
      <c r="M107" s="365">
        <v>0</v>
      </c>
    </row>
    <row r="108" spans="1:13" s="314" customFormat="1" ht="17.25" customHeight="1" x14ac:dyDescent="0.25">
      <c r="A108" s="81"/>
      <c r="B108" s="78"/>
      <c r="C108" s="356" t="s">
        <v>789</v>
      </c>
      <c r="D108" s="366">
        <v>0</v>
      </c>
      <c r="E108" s="366">
        <v>0</v>
      </c>
      <c r="F108" s="366">
        <v>0</v>
      </c>
      <c r="G108" s="366">
        <v>0</v>
      </c>
      <c r="H108" s="366">
        <v>0</v>
      </c>
      <c r="I108" s="366">
        <v>0</v>
      </c>
      <c r="J108" s="366">
        <v>0</v>
      </c>
      <c r="K108" s="366">
        <v>0</v>
      </c>
      <c r="L108" s="366">
        <v>0</v>
      </c>
      <c r="M108" s="366">
        <v>0</v>
      </c>
    </row>
    <row r="109" spans="1:13" s="314" customFormat="1" ht="18" customHeight="1" x14ac:dyDescent="0.25">
      <c r="A109" s="81" t="s">
        <v>210</v>
      </c>
      <c r="B109" s="78" t="s">
        <v>748</v>
      </c>
      <c r="C109" s="356" t="s">
        <v>788</v>
      </c>
      <c r="D109" s="365">
        <v>0</v>
      </c>
      <c r="E109" s="365">
        <v>0</v>
      </c>
      <c r="F109" s="365">
        <v>0</v>
      </c>
      <c r="G109" s="365">
        <v>0</v>
      </c>
      <c r="H109" s="365">
        <v>0</v>
      </c>
      <c r="I109" s="365">
        <v>0</v>
      </c>
      <c r="J109" s="365">
        <v>0</v>
      </c>
      <c r="K109" s="365">
        <v>0</v>
      </c>
      <c r="L109" s="365">
        <v>0</v>
      </c>
      <c r="M109" s="365">
        <v>0</v>
      </c>
    </row>
    <row r="110" spans="1:13" s="314" customFormat="1" ht="18.75" customHeight="1" x14ac:dyDescent="0.25">
      <c r="A110" s="81"/>
      <c r="B110" s="78"/>
      <c r="C110" s="356" t="s">
        <v>789</v>
      </c>
      <c r="D110" s="366">
        <v>0</v>
      </c>
      <c r="E110" s="366">
        <v>0</v>
      </c>
      <c r="F110" s="366">
        <v>0</v>
      </c>
      <c r="G110" s="366">
        <v>0</v>
      </c>
      <c r="H110" s="366">
        <v>0</v>
      </c>
      <c r="I110" s="366">
        <v>0</v>
      </c>
      <c r="J110" s="366">
        <v>0</v>
      </c>
      <c r="K110" s="366">
        <v>0</v>
      </c>
      <c r="L110" s="366">
        <v>0</v>
      </c>
      <c r="M110" s="366">
        <v>0</v>
      </c>
    </row>
    <row r="111" spans="1:13" s="314" customFormat="1" ht="19.5" customHeight="1" x14ac:dyDescent="0.25">
      <c r="A111" s="81" t="s">
        <v>212</v>
      </c>
      <c r="B111" s="78" t="s">
        <v>749</v>
      </c>
      <c r="C111" s="356" t="s">
        <v>788</v>
      </c>
      <c r="D111" s="365">
        <v>0</v>
      </c>
      <c r="E111" s="365">
        <v>0</v>
      </c>
      <c r="F111" s="365">
        <v>0</v>
      </c>
      <c r="G111" s="365">
        <v>0</v>
      </c>
      <c r="H111" s="365">
        <v>0</v>
      </c>
      <c r="I111" s="365">
        <v>0</v>
      </c>
      <c r="J111" s="365">
        <v>0</v>
      </c>
      <c r="K111" s="365">
        <v>0</v>
      </c>
      <c r="L111" s="365">
        <v>0</v>
      </c>
      <c r="M111" s="365">
        <v>0</v>
      </c>
    </row>
    <row r="112" spans="1:13" s="314" customFormat="1" ht="19.5" customHeight="1" x14ac:dyDescent="0.25">
      <c r="A112" s="81"/>
      <c r="B112" s="78"/>
      <c r="C112" s="356" t="s">
        <v>789</v>
      </c>
      <c r="D112" s="366">
        <v>0</v>
      </c>
      <c r="E112" s="366">
        <v>0</v>
      </c>
      <c r="F112" s="366">
        <v>0</v>
      </c>
      <c r="G112" s="366">
        <v>0</v>
      </c>
      <c r="H112" s="366">
        <v>0</v>
      </c>
      <c r="I112" s="366">
        <v>0</v>
      </c>
      <c r="J112" s="366">
        <v>0</v>
      </c>
      <c r="K112" s="366">
        <v>0</v>
      </c>
      <c r="L112" s="366">
        <v>0</v>
      </c>
      <c r="M112" s="366">
        <v>0</v>
      </c>
    </row>
    <row r="113" spans="1:13" s="314" customFormat="1" ht="15.6" customHeight="1" x14ac:dyDescent="0.25">
      <c r="A113" s="81" t="s">
        <v>214</v>
      </c>
      <c r="B113" s="78" t="s">
        <v>750</v>
      </c>
      <c r="C113" s="356" t="s">
        <v>792</v>
      </c>
      <c r="D113" s="365">
        <v>0</v>
      </c>
      <c r="E113" s="365">
        <v>0</v>
      </c>
      <c r="F113" s="365">
        <v>8</v>
      </c>
      <c r="G113" s="365">
        <f>(D113+E113+F113)/3</f>
        <v>2.6666666666666665</v>
      </c>
      <c r="H113" s="365">
        <v>0</v>
      </c>
      <c r="I113" s="365">
        <v>4</v>
      </c>
      <c r="J113" s="365" t="s">
        <v>101</v>
      </c>
      <c r="K113" s="365" t="s">
        <v>101</v>
      </c>
      <c r="L113" s="365">
        <v>0</v>
      </c>
      <c r="M113" s="365">
        <v>7</v>
      </c>
    </row>
    <row r="114" spans="1:13" s="314" customFormat="1" ht="19.5" customHeight="1" x14ac:dyDescent="0.25">
      <c r="A114" s="81"/>
      <c r="B114" s="78"/>
      <c r="C114" s="356" t="s">
        <v>793</v>
      </c>
      <c r="D114" s="366">
        <v>0</v>
      </c>
      <c r="E114" s="366">
        <v>0</v>
      </c>
      <c r="F114" s="366">
        <v>5.1999999999999998E-2</v>
      </c>
      <c r="G114" s="366">
        <f>(D114+E114+F114)/3</f>
        <v>1.7333333333333333E-2</v>
      </c>
      <c r="H114" s="366">
        <v>0</v>
      </c>
      <c r="I114" s="366">
        <v>2.5000000000000001E-2</v>
      </c>
      <c r="J114" s="366" t="s">
        <v>101</v>
      </c>
      <c r="K114" s="366" t="s">
        <v>101</v>
      </c>
      <c r="L114" s="366">
        <v>0</v>
      </c>
      <c r="M114" s="366">
        <v>4.1000000000000002E-2</v>
      </c>
    </row>
    <row r="115" spans="1:13" s="314" customFormat="1" ht="63.75" customHeight="1" x14ac:dyDescent="0.25">
      <c r="A115" s="355" t="s">
        <v>225</v>
      </c>
      <c r="B115" s="363" t="s">
        <v>759</v>
      </c>
      <c r="C115" s="356" t="s">
        <v>794</v>
      </c>
      <c r="D115" s="366">
        <f t="shared" ref="D115:M115" si="15">SUM(D116:D119)</f>
        <v>0</v>
      </c>
      <c r="E115" s="366">
        <f t="shared" si="15"/>
        <v>0</v>
      </c>
      <c r="F115" s="366">
        <f t="shared" si="15"/>
        <v>0.35799999999999998</v>
      </c>
      <c r="G115" s="366">
        <f t="shared" si="15"/>
        <v>0.11933333333333332</v>
      </c>
      <c r="H115" s="366">
        <f t="shared" si="15"/>
        <v>0.33630671000000001</v>
      </c>
      <c r="I115" s="366">
        <f t="shared" si="15"/>
        <v>0.33630671000000001</v>
      </c>
      <c r="J115" s="366">
        <f t="shared" si="15"/>
        <v>0</v>
      </c>
      <c r="K115" s="366">
        <f t="shared" si="15"/>
        <v>0</v>
      </c>
      <c r="L115" s="366">
        <f t="shared" si="15"/>
        <v>0</v>
      </c>
      <c r="M115" s="366">
        <f t="shared" si="15"/>
        <v>1.6120800000000002</v>
      </c>
    </row>
    <row r="116" spans="1:13" s="314" customFormat="1" ht="34.5" customHeight="1" x14ac:dyDescent="0.25">
      <c r="A116" s="355" t="s">
        <v>227</v>
      </c>
      <c r="B116" s="363" t="s">
        <v>761</v>
      </c>
      <c r="C116" s="356" t="s">
        <v>794</v>
      </c>
      <c r="D116" s="366">
        <v>0</v>
      </c>
      <c r="E116" s="366">
        <v>0</v>
      </c>
      <c r="F116" s="366">
        <v>5.8000000000000003E-2</v>
      </c>
      <c r="G116" s="366">
        <f>(D116+E116+F116)/3</f>
        <v>1.9333333333333334E-2</v>
      </c>
      <c r="H116" s="366">
        <v>0</v>
      </c>
      <c r="I116" s="366">
        <v>0</v>
      </c>
      <c r="J116" s="366" t="s">
        <v>101</v>
      </c>
      <c r="K116" s="366" t="s">
        <v>101</v>
      </c>
      <c r="L116" s="366">
        <v>0</v>
      </c>
      <c r="M116" s="362">
        <v>0.245</v>
      </c>
    </row>
    <row r="117" spans="1:13" s="314" customFormat="1" ht="33.75" customHeight="1" x14ac:dyDescent="0.25">
      <c r="A117" s="355" t="s">
        <v>229</v>
      </c>
      <c r="B117" s="363" t="s">
        <v>762</v>
      </c>
      <c r="C117" s="356" t="s">
        <v>794</v>
      </c>
      <c r="D117" s="366">
        <v>0</v>
      </c>
      <c r="E117" s="366">
        <v>0</v>
      </c>
      <c r="F117" s="366">
        <v>0</v>
      </c>
      <c r="G117" s="366">
        <f>(D117+E117+F117)/3</f>
        <v>0</v>
      </c>
      <c r="H117" s="366">
        <v>0</v>
      </c>
      <c r="I117" s="366">
        <v>0</v>
      </c>
      <c r="J117" s="366" t="s">
        <v>101</v>
      </c>
      <c r="K117" s="366" t="s">
        <v>101</v>
      </c>
      <c r="L117" s="366">
        <v>0</v>
      </c>
      <c r="M117" s="366">
        <v>0</v>
      </c>
    </row>
    <row r="118" spans="1:13" s="314" customFormat="1" ht="36.75" customHeight="1" x14ac:dyDescent="0.25">
      <c r="A118" s="355" t="s">
        <v>795</v>
      </c>
      <c r="B118" s="363" t="s">
        <v>765</v>
      </c>
      <c r="C118" s="356" t="s">
        <v>794</v>
      </c>
      <c r="D118" s="366">
        <v>0</v>
      </c>
      <c r="E118" s="366">
        <v>0</v>
      </c>
      <c r="F118" s="366">
        <v>0.3</v>
      </c>
      <c r="G118" s="366">
        <f>(D118+E118+F118)/3</f>
        <v>9.9999999999999992E-2</v>
      </c>
      <c r="H118" s="366">
        <v>0.33630671000000001</v>
      </c>
      <c r="I118" s="366">
        <v>0.33630671000000001</v>
      </c>
      <c r="J118" s="362" t="s">
        <v>101</v>
      </c>
      <c r="K118" s="362" t="s">
        <v>101</v>
      </c>
      <c r="L118" s="366">
        <v>0</v>
      </c>
      <c r="M118" s="366">
        <v>1.3670800000000001</v>
      </c>
    </row>
    <row r="119" spans="1:13" s="314" customFormat="1" ht="30" customHeight="1" x14ac:dyDescent="0.25">
      <c r="A119" s="355" t="s">
        <v>796</v>
      </c>
      <c r="B119" s="363" t="s">
        <v>767</v>
      </c>
      <c r="C119" s="356" t="s">
        <v>794</v>
      </c>
      <c r="D119" s="366">
        <v>0</v>
      </c>
      <c r="E119" s="366">
        <v>0</v>
      </c>
      <c r="F119" s="366">
        <v>0</v>
      </c>
      <c r="G119" s="366">
        <f>(D119+E119+F119)/3</f>
        <v>0</v>
      </c>
      <c r="H119" s="366">
        <v>0</v>
      </c>
      <c r="I119" s="366">
        <v>0</v>
      </c>
      <c r="J119" s="366" t="s">
        <v>101</v>
      </c>
      <c r="K119" s="366" t="s">
        <v>101</v>
      </c>
      <c r="L119" s="366">
        <v>0</v>
      </c>
      <c r="M119" s="366">
        <v>0</v>
      </c>
    </row>
    <row r="120" spans="1:13" s="314" customFormat="1" ht="17.25" customHeight="1" x14ac:dyDescent="0.25">
      <c r="A120" s="81" t="s">
        <v>797</v>
      </c>
      <c r="B120" s="78" t="s">
        <v>769</v>
      </c>
      <c r="C120" s="356" t="s">
        <v>454</v>
      </c>
      <c r="D120" s="366">
        <f t="shared" ref="D120:M120" si="16">D124+D128+D132</f>
        <v>0</v>
      </c>
      <c r="E120" s="366">
        <f t="shared" si="16"/>
        <v>0</v>
      </c>
      <c r="F120" s="362">
        <f t="shared" si="16"/>
        <v>5.1999999999999998E-2</v>
      </c>
      <c r="G120" s="366">
        <f t="shared" si="16"/>
        <v>1.7333333333333333E-2</v>
      </c>
      <c r="H120" s="362">
        <f t="shared" si="16"/>
        <v>2.5000000000000001E-2</v>
      </c>
      <c r="I120" s="362">
        <f t="shared" si="16"/>
        <v>2.5000000000000001E-2</v>
      </c>
      <c r="J120" s="362" t="e">
        <f t="shared" si="16"/>
        <v>#VALUE!</v>
      </c>
      <c r="K120" s="362" t="e">
        <f t="shared" si="16"/>
        <v>#VALUE!</v>
      </c>
      <c r="L120" s="366">
        <f t="shared" si="16"/>
        <v>0</v>
      </c>
      <c r="M120" s="362">
        <f t="shared" si="16"/>
        <v>4.1000000000000002E-2</v>
      </c>
    </row>
    <row r="121" spans="1:13" s="314" customFormat="1" ht="17.25" customHeight="1" x14ac:dyDescent="0.25">
      <c r="A121" s="81"/>
      <c r="B121" s="78"/>
      <c r="C121" s="356" t="s">
        <v>770</v>
      </c>
      <c r="D121" s="366">
        <f t="shared" ref="D121:M121" si="17">D125+D129+D133</f>
        <v>0</v>
      </c>
      <c r="E121" s="366">
        <f t="shared" si="17"/>
        <v>0</v>
      </c>
      <c r="F121" s="366">
        <f t="shared" si="17"/>
        <v>0.1</v>
      </c>
      <c r="G121" s="366">
        <f t="shared" si="17"/>
        <v>3.3333333333333333E-2</v>
      </c>
      <c r="H121" s="366">
        <f t="shared" si="17"/>
        <v>0</v>
      </c>
      <c r="I121" s="366">
        <f t="shared" si="17"/>
        <v>0</v>
      </c>
      <c r="J121" s="362" t="e">
        <f t="shared" si="17"/>
        <v>#VALUE!</v>
      </c>
      <c r="K121" s="362" t="e">
        <f t="shared" si="17"/>
        <v>#VALUE!</v>
      </c>
      <c r="L121" s="366">
        <f t="shared" si="17"/>
        <v>0</v>
      </c>
      <c r="M121" s="366">
        <f t="shared" si="17"/>
        <v>0</v>
      </c>
    </row>
    <row r="122" spans="1:13" s="314" customFormat="1" ht="16.5" customHeight="1" x14ac:dyDescent="0.25">
      <c r="A122" s="81"/>
      <c r="B122" s="78"/>
      <c r="C122" s="356" t="s">
        <v>771</v>
      </c>
      <c r="D122" s="366">
        <f t="shared" ref="D122:M122" si="18">D126+D130+D134</f>
        <v>0</v>
      </c>
      <c r="E122" s="366">
        <f t="shared" si="18"/>
        <v>0</v>
      </c>
      <c r="F122" s="362">
        <f t="shared" si="18"/>
        <v>9.8000000000000004E-2</v>
      </c>
      <c r="G122" s="366">
        <f t="shared" si="18"/>
        <v>3.266666666666667E-2</v>
      </c>
      <c r="H122" s="362">
        <f t="shared" si="18"/>
        <v>0.84699999999999998</v>
      </c>
      <c r="I122" s="362">
        <f t="shared" si="18"/>
        <v>0.84699999999999998</v>
      </c>
      <c r="J122" s="362" t="e">
        <f t="shared" si="18"/>
        <v>#VALUE!</v>
      </c>
      <c r="K122" s="362" t="e">
        <f t="shared" si="18"/>
        <v>#VALUE!</v>
      </c>
      <c r="L122" s="366">
        <f t="shared" si="18"/>
        <v>0</v>
      </c>
      <c r="M122" s="362">
        <f t="shared" si="18"/>
        <v>1.92</v>
      </c>
    </row>
    <row r="123" spans="1:13" s="314" customFormat="1" ht="18.75" customHeight="1" x14ac:dyDescent="0.25">
      <c r="A123" s="81"/>
      <c r="B123" s="78"/>
      <c r="C123" s="356" t="s">
        <v>798</v>
      </c>
      <c r="D123" s="366">
        <v>0</v>
      </c>
      <c r="E123" s="366">
        <v>0</v>
      </c>
      <c r="F123" s="366">
        <v>0</v>
      </c>
      <c r="G123" s="366">
        <v>0</v>
      </c>
      <c r="H123" s="366">
        <v>0</v>
      </c>
      <c r="I123" s="366">
        <v>0</v>
      </c>
      <c r="J123" s="362" t="s">
        <v>101</v>
      </c>
      <c r="K123" s="362" t="s">
        <v>101</v>
      </c>
      <c r="L123" s="366">
        <v>0</v>
      </c>
      <c r="M123" s="366">
        <v>0</v>
      </c>
    </row>
    <row r="124" spans="1:13" s="314" customFormat="1" ht="15.6" customHeight="1" x14ac:dyDescent="0.25">
      <c r="A124" s="81" t="s">
        <v>799</v>
      </c>
      <c r="B124" s="78" t="s">
        <v>748</v>
      </c>
      <c r="C124" s="356" t="s">
        <v>454</v>
      </c>
      <c r="D124" s="366">
        <v>0</v>
      </c>
      <c r="E124" s="366">
        <v>0</v>
      </c>
      <c r="F124" s="366">
        <v>0</v>
      </c>
      <c r="G124" s="366">
        <f t="shared" ref="G124:G135" si="19">(D124+E124+F124)/3</f>
        <v>0</v>
      </c>
      <c r="H124" s="366">
        <v>0</v>
      </c>
      <c r="I124" s="366">
        <v>0</v>
      </c>
      <c r="J124" s="362">
        <v>0</v>
      </c>
      <c r="K124" s="362">
        <v>0</v>
      </c>
      <c r="L124" s="366">
        <v>0</v>
      </c>
      <c r="M124" s="366">
        <v>0</v>
      </c>
    </row>
    <row r="125" spans="1:13" s="314" customFormat="1" ht="15.75" x14ac:dyDescent="0.25">
      <c r="A125" s="81"/>
      <c r="B125" s="78"/>
      <c r="C125" s="356" t="s">
        <v>770</v>
      </c>
      <c r="D125" s="366">
        <v>0</v>
      </c>
      <c r="E125" s="366">
        <v>0</v>
      </c>
      <c r="F125" s="366">
        <v>0</v>
      </c>
      <c r="G125" s="366">
        <f t="shared" si="19"/>
        <v>0</v>
      </c>
      <c r="H125" s="366">
        <v>0</v>
      </c>
      <c r="I125" s="366">
        <v>0</v>
      </c>
      <c r="J125" s="362">
        <v>0</v>
      </c>
      <c r="K125" s="362">
        <v>0</v>
      </c>
      <c r="L125" s="366">
        <v>0</v>
      </c>
      <c r="M125" s="366">
        <v>0</v>
      </c>
    </row>
    <row r="126" spans="1:13" s="314" customFormat="1" ht="15.75" x14ac:dyDescent="0.25">
      <c r="A126" s="81"/>
      <c r="B126" s="78"/>
      <c r="C126" s="356" t="s">
        <v>771</v>
      </c>
      <c r="D126" s="366">
        <v>0</v>
      </c>
      <c r="E126" s="366">
        <v>0</v>
      </c>
      <c r="F126" s="366">
        <v>0</v>
      </c>
      <c r="G126" s="366">
        <f t="shared" si="19"/>
        <v>0</v>
      </c>
      <c r="H126" s="366">
        <v>0</v>
      </c>
      <c r="I126" s="366">
        <v>0</v>
      </c>
      <c r="J126" s="362">
        <v>0</v>
      </c>
      <c r="K126" s="362">
        <v>0</v>
      </c>
      <c r="L126" s="366">
        <v>0</v>
      </c>
      <c r="M126" s="366">
        <v>0</v>
      </c>
    </row>
    <row r="127" spans="1:13" s="314" customFormat="1" ht="37.5" x14ac:dyDescent="0.25">
      <c r="A127" s="81"/>
      <c r="B127" s="78"/>
      <c r="C127" s="356" t="s">
        <v>798</v>
      </c>
      <c r="D127" s="366">
        <v>0</v>
      </c>
      <c r="E127" s="366">
        <v>0</v>
      </c>
      <c r="F127" s="366">
        <v>0</v>
      </c>
      <c r="G127" s="366">
        <f t="shared" si="19"/>
        <v>0</v>
      </c>
      <c r="H127" s="366">
        <v>0</v>
      </c>
      <c r="I127" s="366">
        <v>0</v>
      </c>
      <c r="J127" s="362">
        <v>0</v>
      </c>
      <c r="K127" s="362">
        <v>0</v>
      </c>
      <c r="L127" s="366">
        <v>0</v>
      </c>
      <c r="M127" s="366">
        <v>0</v>
      </c>
    </row>
    <row r="128" spans="1:13" s="314" customFormat="1" ht="15.6" customHeight="1" x14ac:dyDescent="0.25">
      <c r="A128" s="81" t="s">
        <v>800</v>
      </c>
      <c r="B128" s="78" t="s">
        <v>749</v>
      </c>
      <c r="C128" s="356" t="s">
        <v>454</v>
      </c>
      <c r="D128" s="366">
        <v>0</v>
      </c>
      <c r="E128" s="366">
        <v>0</v>
      </c>
      <c r="F128" s="366">
        <v>0</v>
      </c>
      <c r="G128" s="366">
        <f t="shared" si="19"/>
        <v>0</v>
      </c>
      <c r="H128" s="366">
        <v>0</v>
      </c>
      <c r="I128" s="366">
        <v>0</v>
      </c>
      <c r="J128" s="362">
        <v>0</v>
      </c>
      <c r="K128" s="362">
        <v>0</v>
      </c>
      <c r="L128" s="366">
        <v>0</v>
      </c>
      <c r="M128" s="366">
        <v>0</v>
      </c>
    </row>
    <row r="129" spans="1:13" s="314" customFormat="1" ht="15.75" x14ac:dyDescent="0.25">
      <c r="A129" s="81"/>
      <c r="B129" s="78"/>
      <c r="C129" s="356" t="s">
        <v>770</v>
      </c>
      <c r="D129" s="366">
        <v>0</v>
      </c>
      <c r="E129" s="366">
        <v>0</v>
      </c>
      <c r="F129" s="366">
        <v>0</v>
      </c>
      <c r="G129" s="366">
        <f t="shared" si="19"/>
        <v>0</v>
      </c>
      <c r="H129" s="366">
        <v>0</v>
      </c>
      <c r="I129" s="366">
        <v>0</v>
      </c>
      <c r="J129" s="362">
        <v>0</v>
      </c>
      <c r="K129" s="362">
        <v>0</v>
      </c>
      <c r="L129" s="366">
        <v>0</v>
      </c>
      <c r="M129" s="366">
        <v>0</v>
      </c>
    </row>
    <row r="130" spans="1:13" s="314" customFormat="1" ht="15.75" customHeight="1" x14ac:dyDescent="0.25">
      <c r="A130" s="81"/>
      <c r="B130" s="78"/>
      <c r="C130" s="356" t="s">
        <v>771</v>
      </c>
      <c r="D130" s="366">
        <v>0</v>
      </c>
      <c r="E130" s="366">
        <v>0</v>
      </c>
      <c r="F130" s="366">
        <v>0</v>
      </c>
      <c r="G130" s="366">
        <f t="shared" si="19"/>
        <v>0</v>
      </c>
      <c r="H130" s="366">
        <v>0</v>
      </c>
      <c r="I130" s="366">
        <v>0</v>
      </c>
      <c r="J130" s="362">
        <v>0</v>
      </c>
      <c r="K130" s="362">
        <v>0</v>
      </c>
      <c r="L130" s="366">
        <v>0</v>
      </c>
      <c r="M130" s="366">
        <v>0</v>
      </c>
    </row>
    <row r="131" spans="1:13" s="314" customFormat="1" ht="37.5" x14ac:dyDescent="0.25">
      <c r="A131" s="81"/>
      <c r="B131" s="78"/>
      <c r="C131" s="356" t="s">
        <v>801</v>
      </c>
      <c r="D131" s="366">
        <v>0</v>
      </c>
      <c r="E131" s="366">
        <v>0</v>
      </c>
      <c r="F131" s="366">
        <v>0</v>
      </c>
      <c r="G131" s="366">
        <f t="shared" si="19"/>
        <v>0</v>
      </c>
      <c r="H131" s="366">
        <v>0</v>
      </c>
      <c r="I131" s="366">
        <v>0</v>
      </c>
      <c r="J131" s="362" t="s">
        <v>101</v>
      </c>
      <c r="K131" s="362" t="s">
        <v>101</v>
      </c>
      <c r="L131" s="366">
        <v>0</v>
      </c>
      <c r="M131" s="366">
        <v>0</v>
      </c>
    </row>
    <row r="132" spans="1:13" s="314" customFormat="1" ht="15.6" customHeight="1" x14ac:dyDescent="0.25">
      <c r="A132" s="81" t="s">
        <v>802</v>
      </c>
      <c r="B132" s="78" t="s">
        <v>750</v>
      </c>
      <c r="C132" s="356" t="s">
        <v>454</v>
      </c>
      <c r="D132" s="366">
        <v>0</v>
      </c>
      <c r="E132" s="366">
        <v>0</v>
      </c>
      <c r="F132" s="362">
        <v>5.1999999999999998E-2</v>
      </c>
      <c r="G132" s="366">
        <f t="shared" si="19"/>
        <v>1.7333333333333333E-2</v>
      </c>
      <c r="H132" s="366">
        <v>2.5000000000000001E-2</v>
      </c>
      <c r="I132" s="366">
        <v>2.5000000000000001E-2</v>
      </c>
      <c r="J132" s="362" t="s">
        <v>101</v>
      </c>
      <c r="K132" s="362" t="s">
        <v>101</v>
      </c>
      <c r="L132" s="366">
        <v>0</v>
      </c>
      <c r="M132" s="366">
        <v>4.1000000000000002E-2</v>
      </c>
    </row>
    <row r="133" spans="1:13" s="314" customFormat="1" ht="15.75" x14ac:dyDescent="0.25">
      <c r="A133" s="81"/>
      <c r="B133" s="78"/>
      <c r="C133" s="356" t="s">
        <v>770</v>
      </c>
      <c r="D133" s="366">
        <v>0</v>
      </c>
      <c r="E133" s="366">
        <v>0</v>
      </c>
      <c r="F133" s="366">
        <v>0.1</v>
      </c>
      <c r="G133" s="366">
        <f t="shared" si="19"/>
        <v>3.3333333333333333E-2</v>
      </c>
      <c r="H133" s="366">
        <v>0</v>
      </c>
      <c r="I133" s="366">
        <v>0</v>
      </c>
      <c r="J133" s="362" t="s">
        <v>101</v>
      </c>
      <c r="K133" s="362" t="s">
        <v>101</v>
      </c>
      <c r="L133" s="366">
        <v>0</v>
      </c>
      <c r="M133" s="366">
        <v>0</v>
      </c>
    </row>
    <row r="134" spans="1:13" s="314" customFormat="1" ht="17.25" customHeight="1" x14ac:dyDescent="0.25">
      <c r="A134" s="81"/>
      <c r="B134" s="78"/>
      <c r="C134" s="356" t="s">
        <v>771</v>
      </c>
      <c r="D134" s="366">
        <v>0</v>
      </c>
      <c r="E134" s="366">
        <v>0</v>
      </c>
      <c r="F134" s="362">
        <v>9.8000000000000004E-2</v>
      </c>
      <c r="G134" s="366">
        <f t="shared" si="19"/>
        <v>3.266666666666667E-2</v>
      </c>
      <c r="H134" s="362">
        <v>0.84699999999999998</v>
      </c>
      <c r="I134" s="362">
        <v>0.84699999999999998</v>
      </c>
      <c r="J134" s="362" t="s">
        <v>101</v>
      </c>
      <c r="K134" s="362" t="s">
        <v>101</v>
      </c>
      <c r="L134" s="366">
        <v>0</v>
      </c>
      <c r="M134" s="366">
        <v>1.92</v>
      </c>
    </row>
    <row r="135" spans="1:13" s="314" customFormat="1" ht="18" customHeight="1" x14ac:dyDescent="0.25">
      <c r="A135" s="81"/>
      <c r="B135" s="78"/>
      <c r="C135" s="356" t="s">
        <v>801</v>
      </c>
      <c r="D135" s="366">
        <v>0</v>
      </c>
      <c r="E135" s="366">
        <v>0</v>
      </c>
      <c r="F135" s="366">
        <v>0</v>
      </c>
      <c r="G135" s="366">
        <f t="shared" si="19"/>
        <v>0</v>
      </c>
      <c r="H135" s="366">
        <v>0</v>
      </c>
      <c r="I135" s="366">
        <v>0</v>
      </c>
      <c r="J135" s="362" t="s">
        <v>101</v>
      </c>
      <c r="K135" s="362" t="s">
        <v>101</v>
      </c>
      <c r="L135" s="366">
        <v>0</v>
      </c>
      <c r="M135" s="366">
        <v>0</v>
      </c>
    </row>
    <row r="136" spans="1:13" s="314" customFormat="1" ht="18" customHeight="1" x14ac:dyDescent="0.25">
      <c r="A136" s="81" t="s">
        <v>803</v>
      </c>
      <c r="B136" s="78" t="s">
        <v>778</v>
      </c>
      <c r="C136" s="356" t="s">
        <v>454</v>
      </c>
      <c r="D136" s="366">
        <f t="shared" ref="D136:M136" si="20">D140+D144+D148</f>
        <v>0</v>
      </c>
      <c r="E136" s="366">
        <f t="shared" si="20"/>
        <v>0</v>
      </c>
      <c r="F136" s="362">
        <f t="shared" si="20"/>
        <v>5.1999999999999998E-2</v>
      </c>
      <c r="G136" s="366">
        <f t="shared" si="20"/>
        <v>1.7333333333333333E-2</v>
      </c>
      <c r="H136" s="362">
        <f t="shared" si="20"/>
        <v>2.5000000000000001E-2</v>
      </c>
      <c r="I136" s="362">
        <f t="shared" si="20"/>
        <v>2.5000000000000001E-2</v>
      </c>
      <c r="J136" s="362" t="e">
        <f t="shared" si="20"/>
        <v>#VALUE!</v>
      </c>
      <c r="K136" s="362" t="e">
        <f t="shared" si="20"/>
        <v>#VALUE!</v>
      </c>
      <c r="L136" s="366">
        <f t="shared" si="20"/>
        <v>0</v>
      </c>
      <c r="M136" s="362">
        <f t="shared" si="20"/>
        <v>4.1000000000000002E-2</v>
      </c>
    </row>
    <row r="137" spans="1:13" s="314" customFormat="1" ht="18" customHeight="1" x14ac:dyDescent="0.25">
      <c r="A137" s="81"/>
      <c r="B137" s="78"/>
      <c r="C137" s="356" t="s">
        <v>770</v>
      </c>
      <c r="D137" s="366">
        <f t="shared" ref="D137:M137" si="21">D141+D145+D149</f>
        <v>0</v>
      </c>
      <c r="E137" s="366">
        <f t="shared" si="21"/>
        <v>0</v>
      </c>
      <c r="F137" s="366">
        <f t="shared" si="21"/>
        <v>0.1</v>
      </c>
      <c r="G137" s="366">
        <f t="shared" si="21"/>
        <v>3.3333333333333333E-2</v>
      </c>
      <c r="H137" s="366">
        <f t="shared" si="21"/>
        <v>0</v>
      </c>
      <c r="I137" s="366">
        <f t="shared" si="21"/>
        <v>0</v>
      </c>
      <c r="J137" s="362" t="e">
        <f t="shared" si="21"/>
        <v>#VALUE!</v>
      </c>
      <c r="K137" s="362" t="e">
        <f t="shared" si="21"/>
        <v>#VALUE!</v>
      </c>
      <c r="L137" s="366">
        <f t="shared" si="21"/>
        <v>0</v>
      </c>
      <c r="M137" s="366">
        <f t="shared" si="21"/>
        <v>0</v>
      </c>
    </row>
    <row r="138" spans="1:13" s="314" customFormat="1" ht="18" customHeight="1" x14ac:dyDescent="0.25">
      <c r="A138" s="81"/>
      <c r="B138" s="78"/>
      <c r="C138" s="356" t="s">
        <v>771</v>
      </c>
      <c r="D138" s="366">
        <f t="shared" ref="D138:M138" si="22">D142+D146+D150</f>
        <v>0</v>
      </c>
      <c r="E138" s="366">
        <f t="shared" si="22"/>
        <v>0</v>
      </c>
      <c r="F138" s="362">
        <f t="shared" si="22"/>
        <v>9.8000000000000004E-2</v>
      </c>
      <c r="G138" s="366">
        <f t="shared" si="22"/>
        <v>3.266666666666667E-2</v>
      </c>
      <c r="H138" s="362">
        <f t="shared" si="22"/>
        <v>0.84699999999999998</v>
      </c>
      <c r="I138" s="362">
        <f t="shared" si="22"/>
        <v>0.84699999999999998</v>
      </c>
      <c r="J138" s="362" t="e">
        <f t="shared" si="22"/>
        <v>#VALUE!</v>
      </c>
      <c r="K138" s="362" t="e">
        <f t="shared" si="22"/>
        <v>#VALUE!</v>
      </c>
      <c r="L138" s="366">
        <f t="shared" si="22"/>
        <v>0</v>
      </c>
      <c r="M138" s="362">
        <f t="shared" si="22"/>
        <v>1.92</v>
      </c>
    </row>
    <row r="139" spans="1:13" s="314" customFormat="1" ht="17.25" customHeight="1" x14ac:dyDescent="0.25">
      <c r="A139" s="81"/>
      <c r="B139" s="78"/>
      <c r="C139" s="356" t="s">
        <v>801</v>
      </c>
      <c r="D139" s="366">
        <v>0</v>
      </c>
      <c r="E139" s="366">
        <v>0</v>
      </c>
      <c r="F139" s="366">
        <v>0</v>
      </c>
      <c r="G139" s="366">
        <v>0</v>
      </c>
      <c r="H139" s="366">
        <v>0</v>
      </c>
      <c r="I139" s="366">
        <v>0</v>
      </c>
      <c r="J139" s="362" t="s">
        <v>101</v>
      </c>
      <c r="K139" s="362" t="s">
        <v>101</v>
      </c>
      <c r="L139" s="366">
        <v>0</v>
      </c>
      <c r="M139" s="366">
        <v>0</v>
      </c>
    </row>
    <row r="140" spans="1:13" s="314" customFormat="1" ht="15.6" customHeight="1" x14ac:dyDescent="0.25">
      <c r="A140" s="81" t="s">
        <v>804</v>
      </c>
      <c r="B140" s="78" t="s">
        <v>748</v>
      </c>
      <c r="C140" s="356" t="s">
        <v>454</v>
      </c>
      <c r="D140" s="366">
        <v>0</v>
      </c>
      <c r="E140" s="366">
        <v>0</v>
      </c>
      <c r="F140" s="366">
        <v>0</v>
      </c>
      <c r="G140" s="366">
        <f t="shared" ref="G140:G151" si="23">(D140+E140+F140)/3</f>
        <v>0</v>
      </c>
      <c r="H140" s="366">
        <v>0</v>
      </c>
      <c r="I140" s="366">
        <v>0</v>
      </c>
      <c r="J140" s="362">
        <v>0</v>
      </c>
      <c r="K140" s="362">
        <v>0</v>
      </c>
      <c r="L140" s="366">
        <v>0</v>
      </c>
      <c r="M140" s="366">
        <v>0</v>
      </c>
    </row>
    <row r="141" spans="1:13" s="314" customFormat="1" ht="15.75" x14ac:dyDescent="0.25">
      <c r="A141" s="81"/>
      <c r="B141" s="78"/>
      <c r="C141" s="356" t="s">
        <v>770</v>
      </c>
      <c r="D141" s="366">
        <v>0</v>
      </c>
      <c r="E141" s="366">
        <v>0</v>
      </c>
      <c r="F141" s="366">
        <v>0</v>
      </c>
      <c r="G141" s="366">
        <f t="shared" si="23"/>
        <v>0</v>
      </c>
      <c r="H141" s="366">
        <v>0</v>
      </c>
      <c r="I141" s="366">
        <v>0</v>
      </c>
      <c r="J141" s="362">
        <v>0</v>
      </c>
      <c r="K141" s="362">
        <v>0</v>
      </c>
      <c r="L141" s="366">
        <v>0</v>
      </c>
      <c r="M141" s="366">
        <v>0</v>
      </c>
    </row>
    <row r="142" spans="1:13" s="314" customFormat="1" ht="15.75" x14ac:dyDescent="0.25">
      <c r="A142" s="81"/>
      <c r="B142" s="78"/>
      <c r="C142" s="356" t="s">
        <v>771</v>
      </c>
      <c r="D142" s="366">
        <v>0</v>
      </c>
      <c r="E142" s="366">
        <v>0</v>
      </c>
      <c r="F142" s="366">
        <v>0</v>
      </c>
      <c r="G142" s="366">
        <f t="shared" si="23"/>
        <v>0</v>
      </c>
      <c r="H142" s="366">
        <v>0</v>
      </c>
      <c r="I142" s="366">
        <v>0</v>
      </c>
      <c r="J142" s="362">
        <v>0</v>
      </c>
      <c r="K142" s="362">
        <v>0</v>
      </c>
      <c r="L142" s="366">
        <v>0</v>
      </c>
      <c r="M142" s="366">
        <v>0</v>
      </c>
    </row>
    <row r="143" spans="1:13" s="314" customFormat="1" ht="37.5" x14ac:dyDescent="0.25">
      <c r="A143" s="81"/>
      <c r="B143" s="78"/>
      <c r="C143" s="356" t="s">
        <v>801</v>
      </c>
      <c r="D143" s="366">
        <v>0</v>
      </c>
      <c r="E143" s="366">
        <v>0</v>
      </c>
      <c r="F143" s="366">
        <v>0</v>
      </c>
      <c r="G143" s="366">
        <f t="shared" si="23"/>
        <v>0</v>
      </c>
      <c r="H143" s="366">
        <v>0</v>
      </c>
      <c r="I143" s="366">
        <v>0</v>
      </c>
      <c r="J143" s="362">
        <v>0</v>
      </c>
      <c r="K143" s="362">
        <v>0</v>
      </c>
      <c r="L143" s="366">
        <v>0</v>
      </c>
      <c r="M143" s="366">
        <v>0</v>
      </c>
    </row>
    <row r="144" spans="1:13" s="314" customFormat="1" ht="15.6" customHeight="1" x14ac:dyDescent="0.25">
      <c r="A144" s="81" t="s">
        <v>805</v>
      </c>
      <c r="B144" s="78" t="s">
        <v>749</v>
      </c>
      <c r="C144" s="356" t="s">
        <v>454</v>
      </c>
      <c r="D144" s="366">
        <v>0</v>
      </c>
      <c r="E144" s="366">
        <v>0</v>
      </c>
      <c r="F144" s="366">
        <v>0</v>
      </c>
      <c r="G144" s="366">
        <f t="shared" si="23"/>
        <v>0</v>
      </c>
      <c r="H144" s="366">
        <v>0</v>
      </c>
      <c r="I144" s="366">
        <v>0</v>
      </c>
      <c r="J144" s="362">
        <v>0</v>
      </c>
      <c r="K144" s="362">
        <v>0</v>
      </c>
      <c r="L144" s="366">
        <v>0</v>
      </c>
      <c r="M144" s="366">
        <v>0</v>
      </c>
    </row>
    <row r="145" spans="1:21" ht="15.75" x14ac:dyDescent="0.25">
      <c r="A145" s="81"/>
      <c r="B145" s="78"/>
      <c r="C145" s="356" t="s">
        <v>770</v>
      </c>
      <c r="D145" s="366">
        <v>0</v>
      </c>
      <c r="E145" s="366">
        <v>0</v>
      </c>
      <c r="F145" s="366">
        <v>0</v>
      </c>
      <c r="G145" s="366">
        <f t="shared" si="23"/>
        <v>0</v>
      </c>
      <c r="H145" s="366">
        <v>0</v>
      </c>
      <c r="I145" s="366">
        <v>0</v>
      </c>
      <c r="J145" s="362">
        <v>0</v>
      </c>
      <c r="K145" s="362">
        <v>0</v>
      </c>
      <c r="L145" s="366">
        <v>0</v>
      </c>
      <c r="M145" s="366">
        <v>0</v>
      </c>
      <c r="N145" s="314"/>
      <c r="O145" s="314"/>
      <c r="P145" s="314"/>
      <c r="Q145" s="314"/>
      <c r="R145" s="314"/>
      <c r="S145" s="314"/>
      <c r="T145" s="314"/>
      <c r="U145" s="314"/>
    </row>
    <row r="146" spans="1:21" ht="15.75" x14ac:dyDescent="0.25">
      <c r="A146" s="81"/>
      <c r="B146" s="78"/>
      <c r="C146" s="356" t="s">
        <v>771</v>
      </c>
      <c r="D146" s="366">
        <v>0</v>
      </c>
      <c r="E146" s="366">
        <v>0</v>
      </c>
      <c r="F146" s="366">
        <v>0</v>
      </c>
      <c r="G146" s="366">
        <f t="shared" si="23"/>
        <v>0</v>
      </c>
      <c r="H146" s="366">
        <v>0</v>
      </c>
      <c r="I146" s="366">
        <v>0</v>
      </c>
      <c r="J146" s="362">
        <v>0</v>
      </c>
      <c r="K146" s="362">
        <v>0</v>
      </c>
      <c r="L146" s="366">
        <v>0</v>
      </c>
      <c r="M146" s="366">
        <v>0</v>
      </c>
      <c r="N146" s="314"/>
      <c r="O146" s="314"/>
      <c r="P146" s="314"/>
      <c r="Q146" s="314"/>
      <c r="R146" s="314"/>
      <c r="S146" s="314"/>
      <c r="T146" s="314"/>
      <c r="U146" s="314"/>
    </row>
    <row r="147" spans="1:21" ht="18.75" x14ac:dyDescent="0.25">
      <c r="A147" s="81"/>
      <c r="B147" s="78"/>
      <c r="C147" s="356" t="s">
        <v>806</v>
      </c>
      <c r="D147" s="366">
        <v>0</v>
      </c>
      <c r="E147" s="366">
        <v>0</v>
      </c>
      <c r="F147" s="366">
        <v>0</v>
      </c>
      <c r="G147" s="366">
        <f t="shared" si="23"/>
        <v>0</v>
      </c>
      <c r="H147" s="366">
        <v>0</v>
      </c>
      <c r="I147" s="366">
        <v>0</v>
      </c>
      <c r="J147" s="362" t="s">
        <v>101</v>
      </c>
      <c r="K147" s="362" t="s">
        <v>101</v>
      </c>
      <c r="L147" s="366">
        <v>0</v>
      </c>
      <c r="M147" s="366">
        <v>0</v>
      </c>
      <c r="N147" s="314"/>
      <c r="O147" s="314"/>
      <c r="P147" s="314"/>
      <c r="Q147" s="314"/>
      <c r="R147" s="314"/>
      <c r="S147" s="314"/>
      <c r="T147" s="314"/>
      <c r="U147" s="314"/>
    </row>
    <row r="148" spans="1:21" ht="15.6" customHeight="1" x14ac:dyDescent="0.25">
      <c r="A148" s="81" t="s">
        <v>807</v>
      </c>
      <c r="B148" s="78" t="s">
        <v>750</v>
      </c>
      <c r="C148" s="356" t="s">
        <v>454</v>
      </c>
      <c r="D148" s="366">
        <v>0</v>
      </c>
      <c r="E148" s="366">
        <v>0</v>
      </c>
      <c r="F148" s="362">
        <v>5.1999999999999998E-2</v>
      </c>
      <c r="G148" s="366">
        <f t="shared" si="23"/>
        <v>1.7333333333333333E-2</v>
      </c>
      <c r="H148" s="366">
        <v>2.5000000000000001E-2</v>
      </c>
      <c r="I148" s="366">
        <v>2.5000000000000001E-2</v>
      </c>
      <c r="J148" s="362" t="s">
        <v>101</v>
      </c>
      <c r="K148" s="362" t="s">
        <v>101</v>
      </c>
      <c r="L148" s="366">
        <v>0</v>
      </c>
      <c r="M148" s="366">
        <v>4.1000000000000002E-2</v>
      </c>
      <c r="N148" s="314"/>
      <c r="O148" s="314"/>
      <c r="P148" s="314"/>
      <c r="Q148" s="314"/>
      <c r="R148" s="314"/>
      <c r="S148" s="314"/>
      <c r="T148" s="314"/>
      <c r="U148" s="314"/>
    </row>
    <row r="149" spans="1:21" ht="16.5" customHeight="1" x14ac:dyDescent="0.25">
      <c r="A149" s="81"/>
      <c r="B149" s="78"/>
      <c r="C149" s="356" t="s">
        <v>770</v>
      </c>
      <c r="D149" s="366">
        <v>0</v>
      </c>
      <c r="E149" s="366">
        <v>0</v>
      </c>
      <c r="F149" s="366">
        <v>0.1</v>
      </c>
      <c r="G149" s="366">
        <f t="shared" si="23"/>
        <v>3.3333333333333333E-2</v>
      </c>
      <c r="H149" s="366">
        <v>0</v>
      </c>
      <c r="I149" s="366">
        <v>0</v>
      </c>
      <c r="J149" s="362" t="s">
        <v>101</v>
      </c>
      <c r="K149" s="362" t="s">
        <v>101</v>
      </c>
      <c r="L149" s="366">
        <v>0</v>
      </c>
      <c r="M149" s="366">
        <v>0</v>
      </c>
      <c r="N149" s="314"/>
      <c r="O149" s="314"/>
      <c r="P149" s="314"/>
      <c r="Q149" s="314"/>
      <c r="R149" s="314"/>
      <c r="S149" s="314"/>
      <c r="T149" s="314"/>
      <c r="U149" s="314"/>
    </row>
    <row r="150" spans="1:21" ht="16.5" customHeight="1" x14ac:dyDescent="0.25">
      <c r="A150" s="81"/>
      <c r="B150" s="78"/>
      <c r="C150" s="356" t="s">
        <v>771</v>
      </c>
      <c r="D150" s="366">
        <v>0</v>
      </c>
      <c r="E150" s="366">
        <v>0</v>
      </c>
      <c r="F150" s="362">
        <v>9.8000000000000004E-2</v>
      </c>
      <c r="G150" s="366">
        <f t="shared" si="23"/>
        <v>3.266666666666667E-2</v>
      </c>
      <c r="H150" s="362">
        <v>0.84699999999999998</v>
      </c>
      <c r="I150" s="362">
        <v>0.84699999999999998</v>
      </c>
      <c r="J150" s="362" t="s">
        <v>101</v>
      </c>
      <c r="K150" s="362" t="s">
        <v>101</v>
      </c>
      <c r="L150" s="366">
        <v>0</v>
      </c>
      <c r="M150" s="366">
        <v>1.92</v>
      </c>
      <c r="N150" s="314"/>
      <c r="O150" s="314"/>
      <c r="P150" s="314"/>
      <c r="Q150" s="314"/>
      <c r="R150" s="314"/>
      <c r="S150" s="314"/>
      <c r="T150" s="314"/>
      <c r="U150" s="314"/>
    </row>
    <row r="151" spans="1:21" ht="21.75" customHeight="1" x14ac:dyDescent="0.25">
      <c r="A151" s="81"/>
      <c r="B151" s="78"/>
      <c r="C151" s="356" t="s">
        <v>806</v>
      </c>
      <c r="D151" s="366">
        <v>0</v>
      </c>
      <c r="E151" s="366">
        <v>0</v>
      </c>
      <c r="F151" s="366">
        <v>0</v>
      </c>
      <c r="G151" s="366">
        <f t="shared" si="23"/>
        <v>0</v>
      </c>
      <c r="H151" s="366">
        <v>0</v>
      </c>
      <c r="I151" s="366">
        <v>0</v>
      </c>
      <c r="J151" s="362" t="s">
        <v>101</v>
      </c>
      <c r="K151" s="362" t="s">
        <v>101</v>
      </c>
      <c r="L151" s="366">
        <v>0</v>
      </c>
      <c r="M151" s="366">
        <v>0</v>
      </c>
      <c r="N151" s="314"/>
      <c r="O151" s="314"/>
      <c r="P151" s="314"/>
      <c r="Q151" s="314"/>
      <c r="R151" s="314"/>
      <c r="S151" s="314"/>
      <c r="T151" s="314"/>
      <c r="U151" s="314"/>
    </row>
    <row r="153" spans="1:21" ht="18" x14ac:dyDescent="0.25">
      <c r="B153" s="364" t="s">
        <v>808</v>
      </c>
      <c r="N153" s="314"/>
      <c r="O153" s="314"/>
      <c r="P153" s="314"/>
      <c r="Q153" s="314"/>
      <c r="R153" s="314"/>
      <c r="S153" s="314"/>
      <c r="T153" s="314"/>
      <c r="U153" s="314"/>
    </row>
    <row r="154" spans="1:21" ht="18" x14ac:dyDescent="0.25">
      <c r="B154" s="364" t="s">
        <v>809</v>
      </c>
      <c r="N154" s="314"/>
      <c r="O154" s="314"/>
      <c r="P154" s="314"/>
      <c r="Q154" s="314"/>
      <c r="R154" s="314"/>
      <c r="S154" s="314"/>
      <c r="T154" s="314"/>
      <c r="U154" s="314"/>
    </row>
    <row r="155" spans="1:21" ht="18" x14ac:dyDescent="0.25">
      <c r="B155" s="364" t="s">
        <v>810</v>
      </c>
      <c r="N155" s="314"/>
      <c r="O155" s="314"/>
      <c r="P155" s="314"/>
      <c r="Q155" s="314"/>
      <c r="R155" s="314"/>
      <c r="S155" s="314"/>
      <c r="T155" s="314"/>
      <c r="U155" s="314"/>
    </row>
    <row r="156" spans="1:21" ht="18" x14ac:dyDescent="0.25">
      <c r="B156" s="364" t="s">
        <v>811</v>
      </c>
      <c r="N156" s="314"/>
      <c r="O156" s="314"/>
      <c r="P156" s="314"/>
      <c r="Q156" s="314"/>
      <c r="R156" s="314"/>
      <c r="S156" s="314"/>
      <c r="T156" s="314"/>
      <c r="U156" s="314"/>
    </row>
    <row r="157" spans="1:21" ht="18" x14ac:dyDescent="0.25">
      <c r="B157" s="364" t="s">
        <v>812</v>
      </c>
      <c r="N157" s="314"/>
      <c r="O157" s="314"/>
      <c r="P157" s="314"/>
      <c r="Q157" s="314"/>
      <c r="R157" s="314"/>
      <c r="S157" s="314"/>
      <c r="T157" s="314"/>
      <c r="U157" s="314"/>
    </row>
  </sheetData>
  <mergeCells count="109">
    <mergeCell ref="A132:A135"/>
    <mergeCell ref="B132:B135"/>
    <mergeCell ref="A136:A139"/>
    <mergeCell ref="B136:B139"/>
    <mergeCell ref="A140:A143"/>
    <mergeCell ref="B140:B143"/>
    <mergeCell ref="A144:A147"/>
    <mergeCell ref="B144:B147"/>
    <mergeCell ref="A148:A151"/>
    <mergeCell ref="B148:B151"/>
    <mergeCell ref="A111:A112"/>
    <mergeCell ref="B111:B112"/>
    <mergeCell ref="A113:A114"/>
    <mergeCell ref="B113:B114"/>
    <mergeCell ref="A120:A123"/>
    <mergeCell ref="B120:B123"/>
    <mergeCell ref="A124:A127"/>
    <mergeCell ref="B124:B127"/>
    <mergeCell ref="A128:A131"/>
    <mergeCell ref="B128:B131"/>
    <mergeCell ref="A101:A102"/>
    <mergeCell ref="B101:B102"/>
    <mergeCell ref="A103:A104"/>
    <mergeCell ref="B103:B104"/>
    <mergeCell ref="A105:A106"/>
    <mergeCell ref="B105:B106"/>
    <mergeCell ref="A107:A108"/>
    <mergeCell ref="B107:B108"/>
    <mergeCell ref="A109:A110"/>
    <mergeCell ref="B109:B110"/>
    <mergeCell ref="A91:A92"/>
    <mergeCell ref="B91:B92"/>
    <mergeCell ref="A93:A94"/>
    <mergeCell ref="B93:B94"/>
    <mergeCell ref="A95:A96"/>
    <mergeCell ref="B95:B96"/>
    <mergeCell ref="A97:A98"/>
    <mergeCell ref="B97:B98"/>
    <mergeCell ref="A99:A100"/>
    <mergeCell ref="B99:B100"/>
    <mergeCell ref="A76:A79"/>
    <mergeCell ref="B76:B79"/>
    <mergeCell ref="A80:A83"/>
    <mergeCell ref="B80:B83"/>
    <mergeCell ref="A85:A86"/>
    <mergeCell ref="B85:B86"/>
    <mergeCell ref="A87:A88"/>
    <mergeCell ref="B87:B88"/>
    <mergeCell ref="A89:A90"/>
    <mergeCell ref="B89:B90"/>
    <mergeCell ref="A56:A59"/>
    <mergeCell ref="B56:B59"/>
    <mergeCell ref="A60:A63"/>
    <mergeCell ref="B60:B63"/>
    <mergeCell ref="A64:A67"/>
    <mergeCell ref="B64:B67"/>
    <mergeCell ref="A68:A71"/>
    <mergeCell ref="B68:B71"/>
    <mergeCell ref="A72:A75"/>
    <mergeCell ref="B72:B75"/>
    <mergeCell ref="A39:A40"/>
    <mergeCell ref="B39:B40"/>
    <mergeCell ref="A41:A42"/>
    <mergeCell ref="B41:B42"/>
    <mergeCell ref="A43:A44"/>
    <mergeCell ref="B43:B44"/>
    <mergeCell ref="A45:A46"/>
    <mergeCell ref="B45:B46"/>
    <mergeCell ref="A52:A55"/>
    <mergeCell ref="B52:B55"/>
    <mergeCell ref="A29:A30"/>
    <mergeCell ref="B29:B30"/>
    <mergeCell ref="A31:A32"/>
    <mergeCell ref="B31:B32"/>
    <mergeCell ref="A33:A34"/>
    <mergeCell ref="B33:B34"/>
    <mergeCell ref="A35:A36"/>
    <mergeCell ref="B35:B36"/>
    <mergeCell ref="A37:A38"/>
    <mergeCell ref="B37:B38"/>
    <mergeCell ref="A19:A20"/>
    <mergeCell ref="B19:B20"/>
    <mergeCell ref="A21:A22"/>
    <mergeCell ref="B21:B22"/>
    <mergeCell ref="A23:A24"/>
    <mergeCell ref="B23:B24"/>
    <mergeCell ref="A25:A26"/>
    <mergeCell ref="B25:B26"/>
    <mergeCell ref="A27:A28"/>
    <mergeCell ref="B27:B28"/>
    <mergeCell ref="A12:A13"/>
    <mergeCell ref="B12:B13"/>
    <mergeCell ref="C12:C13"/>
    <mergeCell ref="D12:F12"/>
    <mergeCell ref="G12:G13"/>
    <mergeCell ref="H12:I12"/>
    <mergeCell ref="J12:K12"/>
    <mergeCell ref="L12:M12"/>
    <mergeCell ref="A17:A18"/>
    <mergeCell ref="B17:B18"/>
    <mergeCell ref="A1:N1"/>
    <mergeCell ref="A2:N2"/>
    <mergeCell ref="A4:N4"/>
    <mergeCell ref="A5:N5"/>
    <mergeCell ref="A6:N6"/>
    <mergeCell ref="A7:N7"/>
    <mergeCell ref="A9:M9"/>
    <mergeCell ref="A10:M10"/>
    <mergeCell ref="A11:AE11"/>
  </mergeCells>
  <pageMargins left="0.7" right="0.7" top="0.75" bottom="0.75" header="0.51180555555555496" footer="0.51180555555555496"/>
  <pageSetup firstPageNumber="0"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2:IW32"/>
  <sheetViews>
    <sheetView topLeftCell="A16" zoomScale="70" zoomScaleNormal="70" workbookViewId="0">
      <selection activeCell="I24" sqref="I24"/>
    </sheetView>
  </sheetViews>
  <sheetFormatPr defaultRowHeight="15" x14ac:dyDescent="0.25"/>
  <cols>
    <col min="1" max="1" width="8.28515625" style="367" customWidth="1"/>
    <col min="2" max="2" width="55.42578125" style="315" customWidth="1"/>
    <col min="3" max="3" width="15.42578125" style="315" customWidth="1"/>
    <col min="4" max="4" width="15" style="315" customWidth="1"/>
    <col min="5" max="5" width="14.7109375" style="315" customWidth="1"/>
    <col min="6" max="6" width="23.28515625" style="315" customWidth="1"/>
    <col min="7" max="7" width="21.28515625" style="315" customWidth="1"/>
    <col min="8" max="8" width="16.85546875" style="315" customWidth="1"/>
    <col min="9" max="9" width="21.42578125" style="315" customWidth="1"/>
    <col min="10" max="10" width="13.85546875" style="315" customWidth="1"/>
    <col min="11" max="11" width="18.85546875" style="315" customWidth="1"/>
    <col min="12" max="12" width="20" style="315" customWidth="1"/>
    <col min="13" max="13" width="23.28515625" style="315" customWidth="1"/>
    <col min="14" max="14" width="8.42578125" style="315" customWidth="1"/>
    <col min="15" max="15" width="9.7109375" style="315" customWidth="1"/>
    <col min="16" max="16" width="19.140625" style="315" customWidth="1"/>
    <col min="17" max="17" width="19.85546875" style="315" customWidth="1"/>
    <col min="18" max="18" width="9.85546875" style="315" customWidth="1"/>
    <col min="19" max="19" width="9.7109375" style="315" customWidth="1"/>
    <col min="20" max="20" width="23.85546875" style="315" customWidth="1"/>
    <col min="21" max="21" width="24.5703125" style="315" customWidth="1"/>
    <col min="22" max="22" width="16.140625" style="315" customWidth="1"/>
    <col min="23" max="23" width="11.5703125" style="314"/>
    <col min="24" max="24" width="10" style="314" customWidth="1"/>
    <col min="25" max="25" width="12" style="314" customWidth="1"/>
    <col min="26" max="26" width="12.85546875" style="314" customWidth="1"/>
    <col min="27" max="27" width="16.85546875" style="314" customWidth="1"/>
    <col min="28" max="29" width="17.140625" style="314" customWidth="1"/>
    <col min="30" max="30" width="22.42578125" style="314" customWidth="1"/>
    <col min="31" max="31" width="19.85546875" style="314" customWidth="1"/>
    <col min="32" max="32" width="31.42578125" style="314" customWidth="1"/>
    <col min="33" max="252" width="9.7109375" style="314" customWidth="1"/>
    <col min="253" max="253" width="4.140625" style="314" customWidth="1"/>
    <col min="254" max="254" width="17.28515625" style="314" customWidth="1"/>
    <col min="255" max="255" width="18" style="314" customWidth="1"/>
    <col min="256" max="257" width="14.5703125" style="314" customWidth="1"/>
    <col min="258" max="1025" width="14.5703125" customWidth="1"/>
  </cols>
  <sheetData>
    <row r="2" spans="1:32" ht="39" customHeight="1" x14ac:dyDescent="0.25">
      <c r="A2" s="77" t="s">
        <v>813</v>
      </c>
      <c r="B2" s="77"/>
      <c r="C2" s="77"/>
      <c r="D2" s="77"/>
      <c r="E2" s="77"/>
      <c r="F2" s="77"/>
      <c r="G2" s="77"/>
      <c r="H2" s="77"/>
      <c r="I2" s="77"/>
      <c r="J2" s="338"/>
      <c r="K2" s="338"/>
      <c r="L2" s="338"/>
      <c r="M2" s="338"/>
      <c r="N2" s="338"/>
      <c r="O2" s="338"/>
      <c r="P2" s="336"/>
      <c r="Q2" s="336"/>
      <c r="R2" s="336"/>
      <c r="S2" s="336"/>
      <c r="T2" s="336"/>
      <c r="U2" s="336"/>
      <c r="V2" s="336"/>
      <c r="W2" s="336"/>
      <c r="X2" s="336"/>
      <c r="Y2" s="336"/>
      <c r="Z2" s="336"/>
      <c r="AA2" s="336"/>
      <c r="AB2" s="336"/>
      <c r="AC2" s="336"/>
      <c r="AD2" s="336"/>
      <c r="AE2" s="336"/>
      <c r="AF2" s="336"/>
    </row>
    <row r="3" spans="1:32" ht="22.5" customHeight="1" x14ac:dyDescent="0.25">
      <c r="A3" s="368"/>
      <c r="B3" s="368"/>
      <c r="C3" s="368"/>
      <c r="D3" s="368"/>
      <c r="E3" s="368"/>
      <c r="F3" s="368"/>
      <c r="G3" s="368"/>
      <c r="H3" s="368"/>
      <c r="I3" s="368"/>
      <c r="J3" s="338"/>
      <c r="K3" s="338"/>
      <c r="L3" s="338"/>
      <c r="M3" s="338"/>
      <c r="N3" s="338"/>
      <c r="O3" s="338"/>
      <c r="P3" s="336"/>
      <c r="Q3" s="336"/>
      <c r="R3" s="336"/>
      <c r="S3" s="336"/>
      <c r="T3" s="336"/>
      <c r="U3" s="336"/>
      <c r="V3" s="336"/>
      <c r="W3" s="336"/>
      <c r="X3" s="336"/>
      <c r="Y3" s="336"/>
      <c r="Z3" s="336"/>
      <c r="AA3" s="336"/>
      <c r="AB3" s="336"/>
      <c r="AC3" s="336"/>
      <c r="AD3" s="336"/>
      <c r="AE3" s="336"/>
      <c r="AF3" s="336"/>
    </row>
    <row r="4" spans="1:32" ht="15.75" x14ac:dyDescent="0.25">
      <c r="A4" s="96" t="s">
        <v>614</v>
      </c>
      <c r="B4" s="96"/>
      <c r="C4" s="96"/>
      <c r="D4" s="96"/>
      <c r="E4" s="96"/>
      <c r="F4" s="96"/>
      <c r="G4" s="96"/>
      <c r="H4" s="96"/>
      <c r="I4" s="96"/>
      <c r="J4" s="369"/>
      <c r="K4" s="369"/>
      <c r="L4" s="369"/>
      <c r="M4" s="369"/>
      <c r="N4" s="369"/>
      <c r="O4" s="369"/>
      <c r="P4" s="306"/>
      <c r="Q4" s="306"/>
      <c r="R4" s="306"/>
      <c r="S4" s="306"/>
      <c r="T4" s="306"/>
      <c r="U4" s="306"/>
      <c r="V4" s="306"/>
      <c r="W4" s="306"/>
      <c r="X4" s="306"/>
      <c r="Y4" s="306"/>
      <c r="Z4" s="306"/>
      <c r="AA4" s="306"/>
      <c r="AB4" s="306"/>
      <c r="AC4" s="306"/>
      <c r="AD4" s="306"/>
      <c r="AE4" s="306"/>
      <c r="AF4" s="306"/>
    </row>
    <row r="5" spans="1:32" ht="15.75" x14ac:dyDescent="0.25">
      <c r="A5" s="83" t="s">
        <v>6</v>
      </c>
      <c r="B5" s="83"/>
      <c r="C5" s="83"/>
      <c r="D5" s="83"/>
      <c r="E5" s="83"/>
      <c r="F5" s="83"/>
      <c r="G5" s="83"/>
      <c r="H5" s="83"/>
      <c r="I5" s="83"/>
      <c r="J5" s="187"/>
      <c r="K5" s="187"/>
      <c r="L5" s="187"/>
      <c r="M5" s="187"/>
      <c r="N5" s="187"/>
      <c r="O5" s="187"/>
      <c r="P5" s="187"/>
      <c r="Q5" s="187"/>
      <c r="R5" s="187"/>
      <c r="S5" s="187"/>
      <c r="T5" s="187"/>
      <c r="U5" s="187"/>
      <c r="V5" s="187"/>
      <c r="W5" s="187"/>
      <c r="X5" s="187"/>
      <c r="Y5" s="187"/>
      <c r="Z5" s="187"/>
      <c r="AA5" s="187"/>
      <c r="AB5" s="187"/>
      <c r="AC5" s="187"/>
      <c r="AD5" s="187"/>
      <c r="AE5" s="187"/>
      <c r="AF5" s="187"/>
    </row>
    <row r="6" spans="1:32" x14ac:dyDescent="0.25">
      <c r="A6" s="87"/>
      <c r="B6" s="87"/>
      <c r="C6" s="87"/>
      <c r="D6" s="87"/>
      <c r="E6" s="87"/>
      <c r="F6" s="87"/>
      <c r="G6" s="87"/>
      <c r="H6" s="87"/>
      <c r="I6" s="87"/>
      <c r="J6" s="338"/>
      <c r="K6" s="338"/>
      <c r="L6" s="338"/>
      <c r="M6" s="338"/>
      <c r="N6" s="338"/>
      <c r="O6" s="338"/>
      <c r="P6" s="338"/>
      <c r="Q6" s="338"/>
      <c r="R6" s="338"/>
      <c r="S6" s="338"/>
      <c r="T6" s="338"/>
      <c r="U6" s="338"/>
      <c r="V6" s="338"/>
      <c r="W6" s="338"/>
      <c r="X6" s="338"/>
      <c r="Y6" s="338"/>
      <c r="Z6" s="338"/>
      <c r="AA6" s="338"/>
      <c r="AB6" s="338"/>
      <c r="AC6" s="338"/>
      <c r="AD6" s="338"/>
      <c r="AE6" s="338"/>
      <c r="AF6" s="338"/>
    </row>
    <row r="7" spans="1:32" ht="18" customHeight="1" x14ac:dyDescent="0.25">
      <c r="A7" s="79" t="s">
        <v>649</v>
      </c>
      <c r="B7" s="79"/>
      <c r="C7" s="79"/>
      <c r="D7" s="79"/>
      <c r="E7" s="79"/>
      <c r="F7" s="79"/>
      <c r="G7" s="79"/>
      <c r="H7" s="79"/>
      <c r="I7" s="79"/>
      <c r="J7" s="354"/>
      <c r="K7" s="354"/>
      <c r="L7" s="354"/>
      <c r="M7" s="354"/>
      <c r="N7" s="354"/>
      <c r="O7" s="354"/>
      <c r="P7" s="339"/>
      <c r="Q7" s="339"/>
      <c r="R7" s="339"/>
      <c r="S7" s="339"/>
      <c r="T7" s="339"/>
      <c r="U7" s="339"/>
      <c r="V7" s="339"/>
      <c r="W7" s="339"/>
      <c r="X7" s="339"/>
      <c r="Y7" s="339"/>
      <c r="Z7" s="339"/>
      <c r="AA7" s="339"/>
      <c r="AB7" s="339"/>
      <c r="AC7" s="339"/>
      <c r="AD7" s="339"/>
      <c r="AE7" s="339"/>
      <c r="AF7" s="339"/>
    </row>
    <row r="8" spans="1:32" x14ac:dyDescent="0.2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row>
    <row r="9" spans="1:32" ht="33" customHeight="1" x14ac:dyDescent="0.25">
      <c r="A9" s="81" t="s">
        <v>731</v>
      </c>
      <c r="B9" s="7" t="s">
        <v>732</v>
      </c>
      <c r="C9" s="7" t="s">
        <v>814</v>
      </c>
      <c r="D9" s="7"/>
      <c r="E9" s="7"/>
      <c r="F9" s="7" t="s">
        <v>815</v>
      </c>
      <c r="G9" s="7" t="s">
        <v>816</v>
      </c>
      <c r="H9" s="7" t="s">
        <v>817</v>
      </c>
      <c r="I9" s="7" t="s">
        <v>818</v>
      </c>
    </row>
    <row r="10" spans="1:32" ht="47.25" customHeight="1" x14ac:dyDescent="0.25">
      <c r="A10" s="81"/>
      <c r="B10" s="7"/>
      <c r="C10" s="356" t="s">
        <v>819</v>
      </c>
      <c r="D10" s="356" t="s">
        <v>820</v>
      </c>
      <c r="E10" s="356" t="s">
        <v>821</v>
      </c>
      <c r="F10" s="7"/>
      <c r="G10" s="7"/>
      <c r="H10" s="7"/>
      <c r="I10" s="7"/>
      <c r="Q10" s="350"/>
    </row>
    <row r="11" spans="1:32" ht="15.75" x14ac:dyDescent="0.25">
      <c r="A11" s="355">
        <v>1</v>
      </c>
      <c r="B11" s="356">
        <v>2</v>
      </c>
      <c r="C11" s="356">
        <v>3</v>
      </c>
      <c r="D11" s="356">
        <v>4</v>
      </c>
      <c r="E11" s="356">
        <v>5</v>
      </c>
      <c r="F11" s="356">
        <v>6</v>
      </c>
      <c r="G11" s="356">
        <v>7</v>
      </c>
      <c r="H11" s="356">
        <v>8</v>
      </c>
      <c r="I11" s="356">
        <v>9</v>
      </c>
    </row>
    <row r="12" spans="1:32" ht="18.75" x14ac:dyDescent="0.25">
      <c r="A12" s="355" t="s">
        <v>571</v>
      </c>
      <c r="B12" s="356">
        <v>0</v>
      </c>
      <c r="C12" s="362" t="s">
        <v>742</v>
      </c>
      <c r="D12" s="362" t="s">
        <v>101</v>
      </c>
      <c r="E12" s="362" t="s">
        <v>101</v>
      </c>
      <c r="F12" s="362" t="s">
        <v>101</v>
      </c>
      <c r="G12" s="362" t="s">
        <v>101</v>
      </c>
      <c r="H12" s="362" t="s">
        <v>101</v>
      </c>
      <c r="I12" s="362" t="s">
        <v>101</v>
      </c>
    </row>
    <row r="13" spans="1:32" ht="83.25" customHeight="1" x14ac:dyDescent="0.25">
      <c r="A13" s="355" t="s">
        <v>114</v>
      </c>
      <c r="B13" s="356" t="s">
        <v>822</v>
      </c>
      <c r="C13" s="362" t="s">
        <v>101</v>
      </c>
      <c r="D13" s="362" t="s">
        <v>101</v>
      </c>
      <c r="E13" s="362" t="s">
        <v>101</v>
      </c>
      <c r="F13" s="362" t="s">
        <v>101</v>
      </c>
      <c r="G13" s="371" t="s">
        <v>101</v>
      </c>
      <c r="H13" s="371" t="s">
        <v>101</v>
      </c>
      <c r="I13" s="371" t="s">
        <v>101</v>
      </c>
    </row>
    <row r="14" spans="1:32" ht="18" customHeight="1" x14ac:dyDescent="0.25">
      <c r="A14" s="355" t="s">
        <v>116</v>
      </c>
      <c r="B14" s="356" t="s">
        <v>823</v>
      </c>
      <c r="C14" s="366">
        <v>0</v>
      </c>
      <c r="D14" s="366">
        <v>0</v>
      </c>
      <c r="E14" s="362">
        <v>0.84699999999999998</v>
      </c>
      <c r="F14" s="366">
        <f>(C14+D14+E14)/3</f>
        <v>0.28233333333333333</v>
      </c>
      <c r="G14" s="366">
        <v>419.09210999999999</v>
      </c>
      <c r="H14" s="362">
        <v>4.37</v>
      </c>
      <c r="I14" s="366">
        <f>F14*G14*H14</f>
        <v>517.07444834429998</v>
      </c>
      <c r="J14" s="372"/>
    </row>
    <row r="15" spans="1:32" ht="18" customHeight="1" x14ac:dyDescent="0.25">
      <c r="A15" s="355" t="s">
        <v>130</v>
      </c>
      <c r="B15" s="356" t="s">
        <v>824</v>
      </c>
      <c r="C15" s="366">
        <v>0</v>
      </c>
      <c r="D15" s="362">
        <v>9.8000000000000004E-2</v>
      </c>
      <c r="E15" s="366">
        <v>0</v>
      </c>
      <c r="F15" s="366">
        <f>(C15+D15+E15)/3</f>
        <v>3.266666666666667E-2</v>
      </c>
      <c r="G15" s="366">
        <v>477.07551999999998</v>
      </c>
      <c r="H15" s="362">
        <v>4.91</v>
      </c>
      <c r="I15" s="366">
        <f>F15*G15*H15</f>
        <v>76.519732904533342</v>
      </c>
      <c r="J15" s="372"/>
    </row>
    <row r="16" spans="1:32" ht="31.5" x14ac:dyDescent="0.25">
      <c r="A16" s="355" t="s">
        <v>136</v>
      </c>
      <c r="B16" s="356" t="s">
        <v>825</v>
      </c>
      <c r="C16" s="362" t="s">
        <v>101</v>
      </c>
      <c r="D16" s="362" t="s">
        <v>101</v>
      </c>
      <c r="E16" s="362" t="s">
        <v>101</v>
      </c>
      <c r="F16" s="362" t="s">
        <v>101</v>
      </c>
      <c r="G16" s="362" t="s">
        <v>826</v>
      </c>
      <c r="H16" s="362">
        <v>0</v>
      </c>
      <c r="I16" s="362" t="s">
        <v>827</v>
      </c>
      <c r="J16" s="372"/>
    </row>
    <row r="17" spans="1:10" s="314" customFormat="1" ht="78.75" x14ac:dyDescent="0.25">
      <c r="A17" s="355" t="s">
        <v>145</v>
      </c>
      <c r="B17" s="356" t="s">
        <v>828</v>
      </c>
      <c r="C17" s="366">
        <v>0</v>
      </c>
      <c r="D17" s="366">
        <v>0</v>
      </c>
      <c r="E17" s="366">
        <v>0.1</v>
      </c>
      <c r="F17" s="366">
        <f>(C17+D17+E17)/3</f>
        <v>3.3333333333333333E-2</v>
      </c>
      <c r="G17" s="366">
        <v>1815.45</v>
      </c>
      <c r="H17" s="362">
        <v>6.44</v>
      </c>
      <c r="I17" s="366">
        <f>F17*G17*H17</f>
        <v>389.71660000000003</v>
      </c>
      <c r="J17" s="372"/>
    </row>
    <row r="18" spans="1:10" s="314" customFormat="1" ht="47.25" x14ac:dyDescent="0.25">
      <c r="A18" s="355" t="s">
        <v>768</v>
      </c>
      <c r="B18" s="356" t="s">
        <v>829</v>
      </c>
      <c r="C18" s="362" t="s">
        <v>101</v>
      </c>
      <c r="D18" s="362" t="s">
        <v>101</v>
      </c>
      <c r="E18" s="362" t="s">
        <v>101</v>
      </c>
      <c r="F18" s="362" t="s">
        <v>101</v>
      </c>
      <c r="G18" s="362" t="s">
        <v>826</v>
      </c>
      <c r="H18" s="362">
        <v>0</v>
      </c>
      <c r="I18" s="362" t="s">
        <v>827</v>
      </c>
      <c r="J18" s="372"/>
    </row>
    <row r="19" spans="1:10" s="314" customFormat="1" ht="86.25" customHeight="1" x14ac:dyDescent="0.25">
      <c r="A19" s="355" t="s">
        <v>151</v>
      </c>
      <c r="B19" s="356" t="s">
        <v>830</v>
      </c>
      <c r="C19" s="362" t="s">
        <v>101</v>
      </c>
      <c r="D19" s="362" t="s">
        <v>101</v>
      </c>
      <c r="E19" s="362" t="s">
        <v>101</v>
      </c>
      <c r="F19" s="362" t="s">
        <v>101</v>
      </c>
      <c r="G19" s="362" t="s">
        <v>101</v>
      </c>
      <c r="H19" s="362" t="s">
        <v>101</v>
      </c>
      <c r="I19" s="362" t="s">
        <v>101</v>
      </c>
      <c r="J19" s="315"/>
    </row>
    <row r="20" spans="1:10" s="314" customFormat="1" ht="17.25" customHeight="1" x14ac:dyDescent="0.25">
      <c r="A20" s="355" t="s">
        <v>153</v>
      </c>
      <c r="B20" s="356" t="s">
        <v>823</v>
      </c>
      <c r="C20" s="362" t="s">
        <v>101</v>
      </c>
      <c r="D20" s="362" t="s">
        <v>101</v>
      </c>
      <c r="E20" s="362" t="s">
        <v>101</v>
      </c>
      <c r="F20" s="362" t="s">
        <v>101</v>
      </c>
      <c r="G20" s="362" t="s">
        <v>831</v>
      </c>
      <c r="H20" s="362">
        <v>0</v>
      </c>
      <c r="I20" s="362" t="s">
        <v>827</v>
      </c>
      <c r="J20" s="315"/>
    </row>
    <row r="21" spans="1:10" s="314" customFormat="1" ht="18" customHeight="1" x14ac:dyDescent="0.25">
      <c r="A21" s="355" t="s">
        <v>190</v>
      </c>
      <c r="B21" s="356" t="s">
        <v>824</v>
      </c>
      <c r="C21" s="362" t="s">
        <v>101</v>
      </c>
      <c r="D21" s="362" t="s">
        <v>101</v>
      </c>
      <c r="E21" s="362" t="s">
        <v>101</v>
      </c>
      <c r="F21" s="362" t="s">
        <v>101</v>
      </c>
      <c r="G21" s="362" t="s">
        <v>832</v>
      </c>
      <c r="H21" s="362">
        <v>0</v>
      </c>
      <c r="I21" s="362" t="s">
        <v>827</v>
      </c>
      <c r="J21" s="315"/>
    </row>
    <row r="22" spans="1:10" s="314" customFormat="1" ht="31.5" x14ac:dyDescent="0.25">
      <c r="A22" s="355" t="s">
        <v>206</v>
      </c>
      <c r="B22" s="356" t="s">
        <v>825</v>
      </c>
      <c r="C22" s="362" t="s">
        <v>101</v>
      </c>
      <c r="D22" s="362" t="s">
        <v>101</v>
      </c>
      <c r="E22" s="362" t="s">
        <v>101</v>
      </c>
      <c r="F22" s="362" t="s">
        <v>101</v>
      </c>
      <c r="G22" s="362" t="s">
        <v>826</v>
      </c>
      <c r="H22" s="362">
        <v>0</v>
      </c>
      <c r="I22" s="362" t="s">
        <v>827</v>
      </c>
      <c r="J22" s="315"/>
    </row>
    <row r="23" spans="1:10" s="314" customFormat="1" ht="78.75" x14ac:dyDescent="0.25">
      <c r="A23" s="355" t="s">
        <v>225</v>
      </c>
      <c r="B23" s="356" t="s">
        <v>828</v>
      </c>
      <c r="C23" s="362" t="s">
        <v>101</v>
      </c>
      <c r="D23" s="362" t="s">
        <v>101</v>
      </c>
      <c r="E23" s="362" t="s">
        <v>101</v>
      </c>
      <c r="F23" s="362" t="s">
        <v>101</v>
      </c>
      <c r="G23" s="362" t="s">
        <v>826</v>
      </c>
      <c r="H23" s="362">
        <v>0</v>
      </c>
      <c r="I23" s="362" t="s">
        <v>827</v>
      </c>
      <c r="J23" s="315"/>
    </row>
    <row r="24" spans="1:10" s="314" customFormat="1" ht="47.25" x14ac:dyDescent="0.25">
      <c r="A24" s="355" t="s">
        <v>797</v>
      </c>
      <c r="B24" s="356" t="s">
        <v>829</v>
      </c>
      <c r="C24" s="362" t="s">
        <v>101</v>
      </c>
      <c r="D24" s="362" t="s">
        <v>101</v>
      </c>
      <c r="E24" s="362" t="s">
        <v>101</v>
      </c>
      <c r="F24" s="362" t="s">
        <v>101</v>
      </c>
      <c r="G24" s="362" t="s">
        <v>826</v>
      </c>
      <c r="H24" s="362">
        <v>0</v>
      </c>
      <c r="I24" s="362" t="s">
        <v>827</v>
      </c>
      <c r="J24" s="315"/>
    </row>
    <row r="26" spans="1:10" s="314" customFormat="1" ht="18" x14ac:dyDescent="0.25">
      <c r="A26" s="349"/>
      <c r="B26" s="364" t="s">
        <v>833</v>
      </c>
      <c r="C26" s="315"/>
      <c r="D26" s="315"/>
      <c r="E26" s="315"/>
      <c r="F26" s="315"/>
      <c r="G26" s="315"/>
      <c r="H26" s="315"/>
      <c r="I26" s="315"/>
      <c r="J26" s="315"/>
    </row>
    <row r="27" spans="1:10" s="314" customFormat="1" ht="51.75" customHeight="1" x14ac:dyDescent="0.25">
      <c r="A27" s="349"/>
      <c r="B27" s="76" t="s">
        <v>834</v>
      </c>
      <c r="C27" s="76"/>
      <c r="D27" s="76"/>
      <c r="E27" s="76"/>
      <c r="F27" s="76"/>
      <c r="G27" s="76"/>
      <c r="H27" s="76"/>
      <c r="I27" s="76"/>
      <c r="J27" s="315"/>
    </row>
    <row r="28" spans="1:10" s="314" customFormat="1" ht="18" x14ac:dyDescent="0.25">
      <c r="A28" s="349"/>
      <c r="B28" s="364" t="s">
        <v>810</v>
      </c>
      <c r="C28" s="315"/>
      <c r="D28" s="315"/>
      <c r="E28" s="315"/>
      <c r="F28" s="315"/>
      <c r="G28" s="315"/>
      <c r="H28" s="315"/>
      <c r="I28" s="315"/>
      <c r="J28" s="315"/>
    </row>
    <row r="29" spans="1:10" s="314" customFormat="1" ht="18" x14ac:dyDescent="0.25">
      <c r="A29" s="367"/>
      <c r="B29" s="364" t="s">
        <v>835</v>
      </c>
      <c r="C29" s="315"/>
      <c r="D29" s="315"/>
      <c r="E29" s="315"/>
      <c r="F29" s="315"/>
      <c r="G29" s="315"/>
      <c r="H29" s="315"/>
      <c r="I29" s="315"/>
      <c r="J29" s="315"/>
    </row>
    <row r="30" spans="1:10" s="314" customFormat="1" ht="18" x14ac:dyDescent="0.25">
      <c r="A30" s="367"/>
      <c r="B30" s="364" t="s">
        <v>836</v>
      </c>
      <c r="C30" s="315"/>
      <c r="D30" s="315"/>
      <c r="E30" s="315"/>
      <c r="F30" s="315"/>
      <c r="G30" s="315"/>
      <c r="H30" s="315"/>
      <c r="I30" s="315"/>
      <c r="J30" s="315"/>
    </row>
    <row r="31" spans="1:10" s="314" customFormat="1" ht="52.5" customHeight="1" x14ac:dyDescent="0.25">
      <c r="A31" s="367"/>
      <c r="B31" s="76" t="s">
        <v>837</v>
      </c>
      <c r="C31" s="76"/>
      <c r="D31" s="76"/>
      <c r="E31" s="76"/>
      <c r="F31" s="76"/>
      <c r="G31" s="76"/>
      <c r="H31" s="76"/>
      <c r="I31" s="76"/>
      <c r="J31" s="315"/>
    </row>
    <row r="32" spans="1:10" s="314" customFormat="1" ht="18" x14ac:dyDescent="0.25">
      <c r="A32" s="367"/>
      <c r="B32" s="364" t="s">
        <v>838</v>
      </c>
      <c r="C32" s="315"/>
      <c r="D32" s="315"/>
      <c r="E32" s="315"/>
      <c r="F32" s="315"/>
      <c r="G32" s="315"/>
      <c r="H32" s="315"/>
      <c r="I32" s="315"/>
      <c r="J32" s="315"/>
    </row>
  </sheetData>
  <mergeCells count="14">
    <mergeCell ref="H9:H10"/>
    <mergeCell ref="I9:I10"/>
    <mergeCell ref="B27:I27"/>
    <mergeCell ref="B31:I31"/>
    <mergeCell ref="A9:A10"/>
    <mergeCell ref="B9:B10"/>
    <mergeCell ref="C9:E9"/>
    <mergeCell ref="F9:F10"/>
    <mergeCell ref="G9:G10"/>
    <mergeCell ref="A2:I2"/>
    <mergeCell ref="A4:I4"/>
    <mergeCell ref="A5:I5"/>
    <mergeCell ref="A6:I6"/>
    <mergeCell ref="A7:I7"/>
  </mergeCells>
  <pageMargins left="0.7" right="0.7" top="0.75" bottom="0.75" header="0.51180555555555496" footer="0.51180555555555496"/>
  <pageSetup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W32"/>
  <sheetViews>
    <sheetView topLeftCell="A7" zoomScale="80" zoomScaleNormal="80" zoomScalePageLayoutView="80" workbookViewId="0">
      <selection activeCell="D13" sqref="D13"/>
    </sheetView>
  </sheetViews>
  <sheetFormatPr defaultRowHeight="15" x14ac:dyDescent="0.25"/>
  <cols>
    <col min="1" max="1" width="8.28515625" style="367" customWidth="1"/>
    <col min="2" max="2" width="55.42578125" style="315" customWidth="1"/>
    <col min="3" max="3" width="15.42578125" style="315" customWidth="1"/>
    <col min="4" max="4" width="15" style="315" customWidth="1"/>
    <col min="5" max="5" width="14.7109375" style="315" customWidth="1"/>
    <col min="6" max="6" width="23.28515625" style="315" customWidth="1"/>
    <col min="7" max="7" width="21.28515625" style="315" customWidth="1"/>
    <col min="8" max="8" width="16.85546875" style="315" customWidth="1"/>
    <col min="9" max="9" width="21.42578125" style="315" customWidth="1"/>
    <col min="10" max="10" width="13.85546875" style="315" customWidth="1"/>
    <col min="11" max="11" width="18.85546875" style="315" customWidth="1"/>
    <col min="12" max="12" width="20" style="315" customWidth="1"/>
    <col min="13" max="13" width="23.28515625" style="315" customWidth="1"/>
    <col min="14" max="14" width="8.42578125" style="315" customWidth="1"/>
    <col min="15" max="15" width="9.7109375" style="315" customWidth="1"/>
    <col min="16" max="16" width="19.140625" style="315" customWidth="1"/>
    <col min="17" max="17" width="19.85546875" style="315" customWidth="1"/>
    <col min="18" max="18" width="9.85546875" style="315" customWidth="1"/>
    <col min="19" max="19" width="9.7109375" style="315" customWidth="1"/>
    <col min="20" max="20" width="23.85546875" style="315" customWidth="1"/>
    <col min="21" max="21" width="24.5703125" style="315" customWidth="1"/>
    <col min="22" max="22" width="16.140625" style="315" customWidth="1"/>
    <col min="23" max="23" width="11.5703125" style="314"/>
    <col min="24" max="24" width="10" style="314" customWidth="1"/>
    <col min="25" max="25" width="12" style="314" customWidth="1"/>
    <col min="26" max="26" width="12.85546875" style="314" customWidth="1"/>
    <col min="27" max="27" width="16.85546875" style="314" customWidth="1"/>
    <col min="28" max="29" width="17.140625" style="314" customWidth="1"/>
    <col min="30" max="30" width="22.42578125" style="314" customWidth="1"/>
    <col min="31" max="31" width="19.85546875" style="314" customWidth="1"/>
    <col min="32" max="32" width="31.42578125" style="314" customWidth="1"/>
    <col min="33" max="252" width="9.7109375" style="314" customWidth="1"/>
    <col min="253" max="253" width="4.140625" style="314" customWidth="1"/>
    <col min="254" max="254" width="17.28515625" style="314" customWidth="1"/>
    <col min="255" max="255" width="18" style="314" customWidth="1"/>
    <col min="256" max="257" width="14.5703125" style="314" customWidth="1"/>
    <col min="258" max="1025" width="14.5703125" customWidth="1"/>
  </cols>
  <sheetData>
    <row r="2" spans="1:32" ht="39" customHeight="1" x14ac:dyDescent="0.25">
      <c r="A2" s="77" t="s">
        <v>813</v>
      </c>
      <c r="B2" s="77"/>
      <c r="C2" s="77"/>
      <c r="D2" s="77"/>
      <c r="E2" s="77"/>
      <c r="F2" s="77"/>
      <c r="G2" s="77"/>
      <c r="H2" s="77"/>
      <c r="I2" s="77"/>
      <c r="J2" s="338"/>
      <c r="K2" s="338"/>
      <c r="L2" s="338"/>
      <c r="M2" s="338"/>
      <c r="N2" s="338"/>
      <c r="O2" s="338"/>
      <c r="P2" s="336"/>
      <c r="Q2" s="336"/>
      <c r="R2" s="336"/>
      <c r="S2" s="336"/>
      <c r="T2" s="336"/>
      <c r="U2" s="336"/>
      <c r="V2" s="336"/>
      <c r="W2" s="336"/>
      <c r="X2" s="336"/>
      <c r="Y2" s="336"/>
      <c r="Z2" s="336"/>
      <c r="AA2" s="336"/>
      <c r="AB2" s="336"/>
      <c r="AC2" s="336"/>
      <c r="AD2" s="336"/>
      <c r="AE2" s="336"/>
      <c r="AF2" s="336"/>
    </row>
    <row r="3" spans="1:32" ht="22.5" customHeight="1" x14ac:dyDescent="0.25">
      <c r="A3" s="368"/>
      <c r="B3" s="368"/>
      <c r="C3" s="368"/>
      <c r="D3" s="368"/>
      <c r="E3" s="368"/>
      <c r="F3" s="368"/>
      <c r="G3" s="368"/>
      <c r="H3" s="368"/>
      <c r="I3" s="368"/>
      <c r="J3" s="338"/>
      <c r="K3" s="338"/>
      <c r="L3" s="338"/>
      <c r="M3" s="338"/>
      <c r="N3" s="338"/>
      <c r="O3" s="338"/>
      <c r="P3" s="336"/>
      <c r="Q3" s="336"/>
      <c r="R3" s="336"/>
      <c r="S3" s="336"/>
      <c r="T3" s="336"/>
      <c r="U3" s="336"/>
      <c r="V3" s="336"/>
      <c r="W3" s="336"/>
      <c r="X3" s="336"/>
      <c r="Y3" s="336"/>
      <c r="Z3" s="336"/>
      <c r="AA3" s="336"/>
      <c r="AB3" s="336"/>
      <c r="AC3" s="336"/>
      <c r="AD3" s="336"/>
      <c r="AE3" s="336"/>
      <c r="AF3" s="336"/>
    </row>
    <row r="4" spans="1:32" ht="15.75" x14ac:dyDescent="0.25">
      <c r="A4" s="96" t="s">
        <v>614</v>
      </c>
      <c r="B4" s="96"/>
      <c r="C4" s="96"/>
      <c r="D4" s="96"/>
      <c r="E4" s="96"/>
      <c r="F4" s="96"/>
      <c r="G4" s="96"/>
      <c r="H4" s="96"/>
      <c r="I4" s="96"/>
      <c r="J4" s="369"/>
      <c r="K4" s="369"/>
      <c r="L4" s="369"/>
      <c r="M4" s="369"/>
      <c r="N4" s="369"/>
      <c r="O4" s="369"/>
      <c r="P4" s="306"/>
      <c r="Q4" s="306"/>
      <c r="R4" s="306"/>
      <c r="S4" s="306"/>
      <c r="T4" s="306"/>
      <c r="U4" s="306"/>
      <c r="V4" s="306"/>
      <c r="W4" s="306"/>
      <c r="X4" s="306"/>
      <c r="Y4" s="306"/>
      <c r="Z4" s="306"/>
      <c r="AA4" s="306"/>
      <c r="AB4" s="306"/>
      <c r="AC4" s="306"/>
      <c r="AD4" s="306"/>
      <c r="AE4" s="306"/>
      <c r="AF4" s="306"/>
    </row>
    <row r="5" spans="1:32" ht="15.75" x14ac:dyDescent="0.25">
      <c r="A5" s="83" t="s">
        <v>6</v>
      </c>
      <c r="B5" s="83"/>
      <c r="C5" s="83"/>
      <c r="D5" s="83"/>
      <c r="E5" s="83"/>
      <c r="F5" s="83"/>
      <c r="G5" s="83"/>
      <c r="H5" s="83"/>
      <c r="I5" s="83"/>
      <c r="J5" s="187"/>
      <c r="K5" s="187"/>
      <c r="L5" s="187"/>
      <c r="M5" s="187"/>
      <c r="N5" s="187"/>
      <c r="O5" s="187"/>
      <c r="P5" s="187"/>
      <c r="Q5" s="187"/>
      <c r="R5" s="187"/>
      <c r="S5" s="187"/>
      <c r="T5" s="187"/>
      <c r="U5" s="187"/>
      <c r="V5" s="187"/>
      <c r="W5" s="187"/>
      <c r="X5" s="187"/>
      <c r="Y5" s="187"/>
      <c r="Z5" s="187"/>
      <c r="AA5" s="187"/>
      <c r="AB5" s="187"/>
      <c r="AC5" s="187"/>
      <c r="AD5" s="187"/>
      <c r="AE5" s="187"/>
      <c r="AF5" s="187"/>
    </row>
    <row r="6" spans="1:32" x14ac:dyDescent="0.25">
      <c r="A6" s="87"/>
      <c r="B6" s="87"/>
      <c r="C6" s="87"/>
      <c r="D6" s="87"/>
      <c r="E6" s="87"/>
      <c r="F6" s="87"/>
      <c r="G6" s="87"/>
      <c r="H6" s="87"/>
      <c r="I6" s="87"/>
      <c r="J6" s="338"/>
      <c r="K6" s="338"/>
      <c r="L6" s="338"/>
      <c r="M6" s="338"/>
      <c r="N6" s="338"/>
      <c r="O6" s="338"/>
      <c r="P6" s="338"/>
      <c r="Q6" s="338"/>
      <c r="R6" s="338"/>
      <c r="S6" s="338"/>
      <c r="T6" s="338"/>
      <c r="U6" s="338"/>
      <c r="V6" s="338"/>
      <c r="W6" s="338"/>
      <c r="X6" s="338"/>
      <c r="Y6" s="338"/>
      <c r="Z6" s="338"/>
      <c r="AA6" s="338"/>
      <c r="AB6" s="338"/>
      <c r="AC6" s="338"/>
      <c r="AD6" s="338"/>
      <c r="AE6" s="338"/>
      <c r="AF6" s="338"/>
    </row>
    <row r="7" spans="1:32" ht="18" customHeight="1" x14ac:dyDescent="0.25">
      <c r="A7" s="79" t="s">
        <v>649</v>
      </c>
      <c r="B7" s="79"/>
      <c r="C7" s="79"/>
      <c r="D7" s="79"/>
      <c r="E7" s="79"/>
      <c r="F7" s="79"/>
      <c r="G7" s="79"/>
      <c r="H7" s="79"/>
      <c r="I7" s="79"/>
      <c r="J7" s="354"/>
      <c r="K7" s="354"/>
      <c r="L7" s="354"/>
      <c r="M7" s="354"/>
      <c r="N7" s="354"/>
      <c r="O7" s="354"/>
      <c r="P7" s="339"/>
      <c r="Q7" s="339"/>
      <c r="R7" s="339"/>
      <c r="S7" s="339"/>
      <c r="T7" s="339"/>
      <c r="U7" s="339"/>
      <c r="V7" s="339"/>
      <c r="W7" s="339"/>
      <c r="X7" s="339"/>
      <c r="Y7" s="339"/>
      <c r="Z7" s="339"/>
      <c r="AA7" s="339"/>
      <c r="AB7" s="339"/>
      <c r="AC7" s="339"/>
      <c r="AD7" s="339"/>
      <c r="AE7" s="339"/>
      <c r="AF7" s="339"/>
    </row>
    <row r="8" spans="1:32" x14ac:dyDescent="0.2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row>
    <row r="9" spans="1:32" ht="33" customHeight="1" x14ac:dyDescent="0.25">
      <c r="A9" s="81" t="s">
        <v>731</v>
      </c>
      <c r="B9" s="7" t="s">
        <v>732</v>
      </c>
      <c r="C9" s="7" t="s">
        <v>814</v>
      </c>
      <c r="D9" s="7"/>
      <c r="E9" s="7"/>
      <c r="F9" s="7" t="s">
        <v>815</v>
      </c>
      <c r="G9" s="7" t="s">
        <v>839</v>
      </c>
      <c r="H9" s="7" t="s">
        <v>817</v>
      </c>
      <c r="I9" s="7" t="s">
        <v>840</v>
      </c>
    </row>
    <row r="10" spans="1:32" ht="47.25" customHeight="1" x14ac:dyDescent="0.25">
      <c r="A10" s="81"/>
      <c r="B10" s="7"/>
      <c r="C10" s="356" t="s">
        <v>841</v>
      </c>
      <c r="D10" s="356" t="s">
        <v>819</v>
      </c>
      <c r="E10" s="356" t="s">
        <v>820</v>
      </c>
      <c r="F10" s="7"/>
      <c r="G10" s="7"/>
      <c r="H10" s="7"/>
      <c r="I10" s="7"/>
      <c r="Q10" s="350"/>
    </row>
    <row r="11" spans="1:32" ht="15.75" x14ac:dyDescent="0.25">
      <c r="A11" s="355">
        <v>1</v>
      </c>
      <c r="B11" s="356">
        <v>2</v>
      </c>
      <c r="C11" s="356">
        <v>3</v>
      </c>
      <c r="D11" s="356">
        <v>4</v>
      </c>
      <c r="E11" s="356">
        <v>5</v>
      </c>
      <c r="F11" s="356">
        <v>6</v>
      </c>
      <c r="G11" s="356">
        <v>7</v>
      </c>
      <c r="H11" s="356">
        <v>8</v>
      </c>
      <c r="I11" s="356">
        <v>9</v>
      </c>
    </row>
    <row r="12" spans="1:32" ht="18.75" x14ac:dyDescent="0.25">
      <c r="A12" s="355" t="s">
        <v>571</v>
      </c>
      <c r="B12" s="356"/>
      <c r="C12" s="362" t="s">
        <v>742</v>
      </c>
      <c r="D12" s="362" t="s">
        <v>101</v>
      </c>
      <c r="E12" s="362" t="s">
        <v>101</v>
      </c>
      <c r="F12" s="362" t="s">
        <v>101</v>
      </c>
      <c r="G12" s="362" t="s">
        <v>101</v>
      </c>
      <c r="H12" s="362" t="s">
        <v>101</v>
      </c>
      <c r="I12" s="362" t="s">
        <v>101</v>
      </c>
    </row>
    <row r="13" spans="1:32" ht="83.25" customHeight="1" x14ac:dyDescent="0.25">
      <c r="A13" s="355" t="s">
        <v>114</v>
      </c>
      <c r="B13" s="356" t="s">
        <v>822</v>
      </c>
      <c r="C13" s="362" t="s">
        <v>101</v>
      </c>
      <c r="D13" s="362" t="s">
        <v>101</v>
      </c>
      <c r="E13" s="362" t="s">
        <v>101</v>
      </c>
      <c r="F13" s="362" t="s">
        <v>101</v>
      </c>
      <c r="G13" s="371" t="s">
        <v>101</v>
      </c>
      <c r="H13" s="371" t="s">
        <v>101</v>
      </c>
      <c r="I13" s="371" t="s">
        <v>101</v>
      </c>
    </row>
    <row r="14" spans="1:32" ht="18" customHeight="1" x14ac:dyDescent="0.25">
      <c r="A14" s="355" t="s">
        <v>116</v>
      </c>
      <c r="B14" s="356" t="s">
        <v>823</v>
      </c>
      <c r="C14" s="362" t="s">
        <v>101</v>
      </c>
      <c r="D14" s="362" t="s">
        <v>101</v>
      </c>
      <c r="E14" s="362" t="s">
        <v>101</v>
      </c>
      <c r="F14" s="362" t="s">
        <v>101</v>
      </c>
      <c r="G14" s="373" t="s">
        <v>831</v>
      </c>
      <c r="H14" s="371" t="s">
        <v>101</v>
      </c>
      <c r="I14" s="362" t="s">
        <v>827</v>
      </c>
      <c r="J14" s="372"/>
    </row>
    <row r="15" spans="1:32" ht="18" customHeight="1" x14ac:dyDescent="0.25">
      <c r="A15" s="355" t="s">
        <v>130</v>
      </c>
      <c r="B15" s="356" t="s">
        <v>824</v>
      </c>
      <c r="C15" s="362" t="s">
        <v>101</v>
      </c>
      <c r="D15" s="362" t="s">
        <v>101</v>
      </c>
      <c r="E15" s="362" t="s">
        <v>101</v>
      </c>
      <c r="F15" s="362" t="s">
        <v>101</v>
      </c>
      <c r="G15" s="373" t="s">
        <v>832</v>
      </c>
      <c r="H15" s="371" t="s">
        <v>101</v>
      </c>
      <c r="I15" s="362" t="s">
        <v>827</v>
      </c>
      <c r="J15" s="372"/>
    </row>
    <row r="16" spans="1:32" ht="31.5" x14ac:dyDescent="0.25">
      <c r="A16" s="355" t="s">
        <v>136</v>
      </c>
      <c r="B16" s="356" t="s">
        <v>825</v>
      </c>
      <c r="C16" s="362" t="s">
        <v>101</v>
      </c>
      <c r="D16" s="362" t="s">
        <v>101</v>
      </c>
      <c r="E16" s="362" t="s">
        <v>101</v>
      </c>
      <c r="F16" s="362" t="s">
        <v>101</v>
      </c>
      <c r="G16" s="373" t="s">
        <v>826</v>
      </c>
      <c r="H16" s="371" t="s">
        <v>101</v>
      </c>
      <c r="I16" s="362" t="s">
        <v>827</v>
      </c>
      <c r="J16" s="372"/>
    </row>
    <row r="17" spans="1:10" s="314" customFormat="1" ht="78.75" x14ac:dyDescent="0.25">
      <c r="A17" s="355" t="s">
        <v>145</v>
      </c>
      <c r="B17" s="356" t="s">
        <v>828</v>
      </c>
      <c r="C17" s="362" t="s">
        <v>101</v>
      </c>
      <c r="D17" s="366">
        <v>0.1</v>
      </c>
      <c r="E17" s="374">
        <v>0</v>
      </c>
      <c r="F17" s="366">
        <f>(D17+E17)/2</f>
        <v>0.05</v>
      </c>
      <c r="G17" s="373" t="s">
        <v>826</v>
      </c>
      <c r="H17" s="371" t="s">
        <v>101</v>
      </c>
      <c r="I17" s="362" t="s">
        <v>827</v>
      </c>
      <c r="J17" s="372"/>
    </row>
    <row r="18" spans="1:10" s="314" customFormat="1" ht="47.25" x14ac:dyDescent="0.25">
      <c r="A18" s="355" t="s">
        <v>768</v>
      </c>
      <c r="B18" s="356" t="s">
        <v>829</v>
      </c>
      <c r="C18" s="362" t="s">
        <v>101</v>
      </c>
      <c r="D18" s="362" t="s">
        <v>101</v>
      </c>
      <c r="E18" s="362" t="s">
        <v>101</v>
      </c>
      <c r="F18" s="362" t="s">
        <v>101</v>
      </c>
      <c r="G18" s="373" t="s">
        <v>826</v>
      </c>
      <c r="H18" s="371" t="s">
        <v>101</v>
      </c>
      <c r="I18" s="362" t="s">
        <v>827</v>
      </c>
      <c r="J18" s="372"/>
    </row>
    <row r="19" spans="1:10" s="314" customFormat="1" ht="86.25" customHeight="1" x14ac:dyDescent="0.25">
      <c r="A19" s="355" t="s">
        <v>151</v>
      </c>
      <c r="B19" s="356" t="s">
        <v>830</v>
      </c>
      <c r="C19" s="362" t="s">
        <v>101</v>
      </c>
      <c r="D19" s="362" t="s">
        <v>101</v>
      </c>
      <c r="E19" s="362" t="s">
        <v>101</v>
      </c>
      <c r="F19" s="362" t="s">
        <v>101</v>
      </c>
      <c r="G19" s="362" t="s">
        <v>101</v>
      </c>
      <c r="H19" s="362" t="s">
        <v>101</v>
      </c>
      <c r="I19" s="362" t="s">
        <v>101</v>
      </c>
      <c r="J19" s="315"/>
    </row>
    <row r="20" spans="1:10" s="314" customFormat="1" ht="17.25" customHeight="1" x14ac:dyDescent="0.25">
      <c r="A20" s="355" t="s">
        <v>153</v>
      </c>
      <c r="B20" s="356" t="s">
        <v>823</v>
      </c>
      <c r="C20" s="362" t="s">
        <v>101</v>
      </c>
      <c r="D20" s="362" t="s">
        <v>101</v>
      </c>
      <c r="E20" s="362" t="s">
        <v>101</v>
      </c>
      <c r="F20" s="362" t="s">
        <v>101</v>
      </c>
      <c r="G20" s="362" t="s">
        <v>831</v>
      </c>
      <c r="H20" s="362"/>
      <c r="I20" s="362" t="s">
        <v>827</v>
      </c>
      <c r="J20" s="315"/>
    </row>
    <row r="21" spans="1:10" s="314" customFormat="1" ht="18" customHeight="1" x14ac:dyDescent="0.25">
      <c r="A21" s="355" t="s">
        <v>190</v>
      </c>
      <c r="B21" s="356" t="s">
        <v>824</v>
      </c>
      <c r="C21" s="362" t="s">
        <v>101</v>
      </c>
      <c r="D21" s="362" t="s">
        <v>101</v>
      </c>
      <c r="E21" s="362" t="s">
        <v>101</v>
      </c>
      <c r="F21" s="362" t="s">
        <v>101</v>
      </c>
      <c r="G21" s="362" t="s">
        <v>832</v>
      </c>
      <c r="H21" s="362"/>
      <c r="I21" s="362" t="s">
        <v>827</v>
      </c>
      <c r="J21" s="315"/>
    </row>
    <row r="22" spans="1:10" s="314" customFormat="1" ht="31.5" x14ac:dyDescent="0.25">
      <c r="A22" s="355" t="s">
        <v>206</v>
      </c>
      <c r="B22" s="356" t="s">
        <v>825</v>
      </c>
      <c r="C22" s="362" t="s">
        <v>101</v>
      </c>
      <c r="D22" s="362" t="s">
        <v>101</v>
      </c>
      <c r="E22" s="362" t="s">
        <v>101</v>
      </c>
      <c r="F22" s="362" t="s">
        <v>101</v>
      </c>
      <c r="G22" s="362" t="s">
        <v>826</v>
      </c>
      <c r="H22" s="362"/>
      <c r="I22" s="362" t="s">
        <v>827</v>
      </c>
      <c r="J22" s="315"/>
    </row>
    <row r="23" spans="1:10" s="314" customFormat="1" ht="78.75" x14ac:dyDescent="0.25">
      <c r="A23" s="355" t="s">
        <v>225</v>
      </c>
      <c r="B23" s="356" t="s">
        <v>828</v>
      </c>
      <c r="C23" s="362" t="s">
        <v>101</v>
      </c>
      <c r="D23" s="362" t="s">
        <v>101</v>
      </c>
      <c r="E23" s="362" t="s">
        <v>101</v>
      </c>
      <c r="F23" s="362" t="s">
        <v>101</v>
      </c>
      <c r="G23" s="362" t="s">
        <v>826</v>
      </c>
      <c r="H23" s="362"/>
      <c r="I23" s="362" t="s">
        <v>827</v>
      </c>
      <c r="J23" s="315"/>
    </row>
    <row r="24" spans="1:10" s="314" customFormat="1" ht="47.25" x14ac:dyDescent="0.25">
      <c r="A24" s="355" t="s">
        <v>797</v>
      </c>
      <c r="B24" s="356" t="s">
        <v>829</v>
      </c>
      <c r="C24" s="362" t="s">
        <v>101</v>
      </c>
      <c r="D24" s="362" t="s">
        <v>101</v>
      </c>
      <c r="E24" s="362" t="s">
        <v>101</v>
      </c>
      <c r="F24" s="362" t="s">
        <v>101</v>
      </c>
      <c r="G24" s="362" t="s">
        <v>826</v>
      </c>
      <c r="H24" s="362"/>
      <c r="I24" s="362" t="s">
        <v>827</v>
      </c>
      <c r="J24" s="315"/>
    </row>
    <row r="26" spans="1:10" s="314" customFormat="1" ht="18" x14ac:dyDescent="0.25">
      <c r="A26" s="349"/>
      <c r="B26" s="364" t="s">
        <v>833</v>
      </c>
      <c r="C26" s="315"/>
      <c r="D26" s="315"/>
      <c r="E26" s="315"/>
      <c r="F26" s="315"/>
      <c r="G26" s="315"/>
      <c r="H26" s="315"/>
      <c r="I26" s="315"/>
      <c r="J26" s="315"/>
    </row>
    <row r="27" spans="1:10" s="314" customFormat="1" ht="51.75" customHeight="1" x14ac:dyDescent="0.25">
      <c r="A27" s="349"/>
      <c r="B27" s="76" t="s">
        <v>834</v>
      </c>
      <c r="C27" s="76"/>
      <c r="D27" s="76"/>
      <c r="E27" s="76"/>
      <c r="F27" s="76"/>
      <c r="G27" s="76"/>
      <c r="H27" s="76"/>
      <c r="I27" s="76"/>
      <c r="J27" s="315"/>
    </row>
    <row r="28" spans="1:10" s="314" customFormat="1" ht="18" x14ac:dyDescent="0.25">
      <c r="A28" s="349"/>
      <c r="B28" s="364" t="s">
        <v>810</v>
      </c>
      <c r="C28" s="315"/>
      <c r="D28" s="315"/>
      <c r="E28" s="315"/>
      <c r="F28" s="315"/>
      <c r="G28" s="315"/>
      <c r="H28" s="315"/>
      <c r="I28" s="315"/>
      <c r="J28" s="315"/>
    </row>
    <row r="29" spans="1:10" s="314" customFormat="1" ht="18" x14ac:dyDescent="0.25">
      <c r="A29" s="367"/>
      <c r="B29" s="364" t="s">
        <v>835</v>
      </c>
      <c r="C29" s="315"/>
      <c r="D29" s="315"/>
      <c r="E29" s="315"/>
      <c r="F29" s="315"/>
      <c r="G29" s="315"/>
      <c r="H29" s="315"/>
      <c r="I29" s="315"/>
      <c r="J29" s="315"/>
    </row>
    <row r="30" spans="1:10" s="314" customFormat="1" ht="18" x14ac:dyDescent="0.25">
      <c r="A30" s="367"/>
      <c r="B30" s="364" t="s">
        <v>836</v>
      </c>
      <c r="C30" s="315"/>
      <c r="D30" s="315"/>
      <c r="E30" s="315"/>
      <c r="F30" s="315"/>
      <c r="G30" s="315"/>
      <c r="H30" s="315"/>
      <c r="I30" s="315"/>
      <c r="J30" s="315"/>
    </row>
    <row r="31" spans="1:10" s="314" customFormat="1" ht="52.5" customHeight="1" x14ac:dyDescent="0.25">
      <c r="A31" s="367"/>
      <c r="B31" s="76" t="s">
        <v>837</v>
      </c>
      <c r="C31" s="76"/>
      <c r="D31" s="76"/>
      <c r="E31" s="76"/>
      <c r="F31" s="76"/>
      <c r="G31" s="76"/>
      <c r="H31" s="76"/>
      <c r="I31" s="76"/>
      <c r="J31" s="315"/>
    </row>
    <row r="32" spans="1:10" s="314" customFormat="1" ht="18" x14ac:dyDescent="0.25">
      <c r="A32" s="367"/>
      <c r="B32" s="364" t="s">
        <v>838</v>
      </c>
      <c r="C32" s="315"/>
      <c r="D32" s="315"/>
      <c r="E32" s="315"/>
      <c r="F32" s="315"/>
      <c r="G32" s="315"/>
      <c r="H32" s="315"/>
      <c r="I32" s="315"/>
      <c r="J32" s="315"/>
    </row>
  </sheetData>
  <mergeCells count="14">
    <mergeCell ref="H9:H10"/>
    <mergeCell ref="I9:I10"/>
    <mergeCell ref="B27:I27"/>
    <mergeCell ref="B31:I31"/>
    <mergeCell ref="A9:A10"/>
    <mergeCell ref="B9:B10"/>
    <mergeCell ref="C9:E9"/>
    <mergeCell ref="F9:F10"/>
    <mergeCell ref="G9:G10"/>
    <mergeCell ref="A2:I2"/>
    <mergeCell ref="A4:I4"/>
    <mergeCell ref="A5:I5"/>
    <mergeCell ref="A6:I6"/>
    <mergeCell ref="A7:I7"/>
  </mergeCells>
  <printOptions horizontalCentered="1"/>
  <pageMargins left="0.70833333333333304" right="0.70833333333333304" top="0.74861111111111101" bottom="0.74791666666666701" header="0.31527777777777799" footer="0.51180555555555496"/>
  <pageSetup paperSize="8" scale="65" firstPageNumber="7" orientation="landscape" useFirstPageNumber="1" horizontalDpi="300" verticalDpi="300"/>
  <headerFooter>
    <oddHeader>&amp;C&amp;"Times New Roman,Обычный"&amp;12&amp;P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W55"/>
  <sheetViews>
    <sheetView topLeftCell="A11" zoomScale="55" zoomScaleNormal="55" zoomScalePageLayoutView="70" workbookViewId="0">
      <pane xSplit="2" ySplit="7" topLeftCell="N18" activePane="bottomRight" state="frozen"/>
      <selection activeCell="A11" sqref="A11"/>
      <selection pane="topRight" activeCell="N11" sqref="N11"/>
      <selection pane="bottomLeft" activeCell="A18" sqref="A18"/>
      <selection pane="bottomRight" activeCell="A11" sqref="A11"/>
    </sheetView>
  </sheetViews>
  <sheetFormatPr defaultRowHeight="15.75" x14ac:dyDescent="0.25"/>
  <cols>
    <col min="1" max="1" width="10.85546875" style="375" customWidth="1"/>
    <col min="2" max="2" width="78.7109375" style="375" customWidth="1"/>
    <col min="3" max="3" width="17" style="375" customWidth="1"/>
    <col min="4" max="4" width="19.140625" style="375" customWidth="1"/>
    <col min="5" max="5" width="14" style="375" customWidth="1"/>
    <col min="6" max="6" width="13.140625" style="375" customWidth="1"/>
    <col min="7" max="7" width="17.28515625" style="375" customWidth="1"/>
    <col min="8" max="8" width="19.42578125" style="375" customWidth="1"/>
    <col min="9" max="9" width="24.28515625" style="375" customWidth="1"/>
    <col min="10" max="10" width="21.140625" style="375" customWidth="1"/>
    <col min="11" max="11" width="17.140625" style="375" customWidth="1"/>
    <col min="12" max="12" width="19.85546875" style="375" customWidth="1"/>
    <col min="13" max="13" width="20.28515625" style="375" customWidth="1"/>
    <col min="14" max="14" width="26.5703125" style="375" customWidth="1"/>
    <col min="15" max="15" width="19.42578125" style="375" customWidth="1"/>
    <col min="16" max="16" width="25.28515625" style="375" customWidth="1"/>
    <col min="17" max="17" width="20.42578125" style="315" customWidth="1"/>
    <col min="18" max="18" width="21.42578125" style="315" customWidth="1"/>
    <col min="19" max="19" width="12.5703125" style="315" customWidth="1"/>
    <col min="20" max="20" width="21" style="314" customWidth="1"/>
    <col min="21" max="22" width="8.42578125" style="314" customWidth="1"/>
    <col min="23" max="23" width="11.85546875" style="314" customWidth="1"/>
    <col min="24" max="24" width="11.7109375" style="314" customWidth="1"/>
    <col min="25" max="25" width="8.5703125" style="375" customWidth="1"/>
    <col min="26" max="26" width="8.140625" style="375" customWidth="1"/>
    <col min="27" max="27" width="9.140625" style="375" customWidth="1"/>
    <col min="28" max="28" width="8.5703125" style="375" customWidth="1"/>
    <col min="29" max="29" width="29.42578125" style="376" customWidth="1"/>
    <col min="30" max="30" width="15.28515625" style="375" customWidth="1"/>
    <col min="31" max="31" width="14.85546875" style="375" customWidth="1"/>
    <col min="32" max="257" width="9.7109375" style="375" customWidth="1"/>
    <col min="258" max="1025" width="9.7109375" customWidth="1"/>
  </cols>
  <sheetData>
    <row r="1" spans="1:34" s="378" customFormat="1" ht="18.75" customHeight="1" x14ac:dyDescent="0.25">
      <c r="A1" s="377"/>
      <c r="N1" s="181"/>
      <c r="Q1" s="315"/>
      <c r="R1" s="315"/>
      <c r="S1" s="315"/>
      <c r="T1" s="314"/>
      <c r="U1" s="314"/>
      <c r="V1" s="314"/>
      <c r="W1" s="314"/>
      <c r="AC1" s="376"/>
      <c r="AE1" s="120" t="s">
        <v>842</v>
      </c>
    </row>
    <row r="2" spans="1:34" s="378" customFormat="1" ht="18.75" customHeight="1" x14ac:dyDescent="0.3">
      <c r="A2" s="377"/>
      <c r="N2" s="182"/>
      <c r="Q2" s="315"/>
      <c r="R2" s="315"/>
      <c r="S2" s="315"/>
      <c r="T2" s="314"/>
      <c r="U2" s="314"/>
      <c r="V2" s="314"/>
      <c r="W2" s="314"/>
      <c r="AC2" s="376"/>
      <c r="AE2" s="122" t="s">
        <v>1</v>
      </c>
    </row>
    <row r="3" spans="1:34" s="378" customFormat="1" ht="18.75" x14ac:dyDescent="0.3">
      <c r="A3" s="379"/>
      <c r="N3" s="182"/>
      <c r="Q3" s="315"/>
      <c r="R3" s="315"/>
      <c r="S3" s="315"/>
      <c r="T3" s="314"/>
      <c r="U3" s="314"/>
      <c r="V3" s="314"/>
      <c r="W3" s="314"/>
      <c r="AC3" s="376"/>
      <c r="AE3" s="122" t="s">
        <v>2</v>
      </c>
    </row>
    <row r="4" spans="1:34" s="378" customFormat="1" ht="16.5" x14ac:dyDescent="0.25">
      <c r="A4" s="88" t="s">
        <v>843</v>
      </c>
      <c r="B4" s="88"/>
      <c r="C4" s="88"/>
      <c r="D4" s="88"/>
      <c r="E4" s="88"/>
      <c r="F4" s="88"/>
      <c r="G4" s="88"/>
      <c r="H4" s="88"/>
      <c r="I4" s="88"/>
      <c r="J4" s="88"/>
      <c r="K4" s="88"/>
      <c r="L4" s="88"/>
      <c r="M4" s="88"/>
      <c r="N4" s="88"/>
      <c r="Q4" s="315"/>
      <c r="R4" s="315"/>
      <c r="S4" s="315"/>
      <c r="T4" s="314"/>
      <c r="U4" s="314"/>
      <c r="V4" s="314"/>
      <c r="W4" s="314"/>
      <c r="AC4" s="376"/>
    </row>
    <row r="5" spans="1:34" s="378" customFormat="1" x14ac:dyDescent="0.2">
      <c r="A5" s="75"/>
      <c r="B5" s="75"/>
      <c r="C5" s="75"/>
      <c r="D5" s="75"/>
      <c r="E5" s="75"/>
      <c r="F5" s="75"/>
      <c r="G5" s="75"/>
      <c r="H5" s="75"/>
      <c r="I5" s="75"/>
      <c r="J5" s="75"/>
      <c r="K5" s="75"/>
      <c r="L5" s="75"/>
      <c r="M5" s="75"/>
      <c r="N5" s="75"/>
      <c r="O5" s="380"/>
      <c r="P5" s="380"/>
      <c r="Q5" s="380"/>
      <c r="R5" s="380"/>
      <c r="S5" s="380"/>
      <c r="T5" s="380"/>
      <c r="U5" s="380"/>
      <c r="V5" s="380"/>
      <c r="W5" s="380"/>
      <c r="X5" s="380"/>
      <c r="Y5" s="380"/>
      <c r="Z5" s="380"/>
      <c r="AA5" s="380"/>
      <c r="AB5" s="380"/>
      <c r="AC5" s="380"/>
    </row>
    <row r="6" spans="1:34" s="378" customFormat="1" x14ac:dyDescent="0.2">
      <c r="A6" s="96" t="s">
        <v>614</v>
      </c>
      <c r="B6" s="96"/>
      <c r="C6" s="96"/>
      <c r="D6" s="96"/>
      <c r="E6" s="96"/>
      <c r="F6" s="96"/>
      <c r="G6" s="96"/>
      <c r="H6" s="96"/>
      <c r="I6" s="96"/>
      <c r="J6" s="96"/>
      <c r="K6" s="96"/>
      <c r="L6" s="96"/>
      <c r="M6" s="96"/>
      <c r="N6" s="96"/>
      <c r="O6" s="306"/>
      <c r="P6" s="306"/>
      <c r="Q6" s="306"/>
      <c r="R6" s="306"/>
      <c r="S6" s="306"/>
      <c r="T6" s="306"/>
      <c r="U6" s="306"/>
      <c r="V6" s="306"/>
      <c r="W6" s="306"/>
      <c r="X6" s="306"/>
      <c r="Y6" s="306"/>
      <c r="Z6" s="306"/>
      <c r="AA6" s="306"/>
      <c r="AB6" s="306"/>
      <c r="AC6" s="381"/>
      <c r="AD6" s="306"/>
      <c r="AE6" s="306"/>
      <c r="AF6" s="306"/>
      <c r="AG6" s="306"/>
      <c r="AH6" s="306"/>
    </row>
    <row r="7" spans="1:34" s="378" customFormat="1" x14ac:dyDescent="0.2">
      <c r="A7" s="10" t="s">
        <v>6</v>
      </c>
      <c r="B7" s="10"/>
      <c r="C7" s="10"/>
      <c r="D7" s="10"/>
      <c r="E7" s="10"/>
      <c r="F7" s="10"/>
      <c r="G7" s="10"/>
      <c r="H7" s="10"/>
      <c r="I7" s="10"/>
      <c r="J7" s="10"/>
      <c r="K7" s="10"/>
      <c r="L7" s="10"/>
      <c r="M7" s="10"/>
      <c r="N7" s="10"/>
      <c r="O7" s="187"/>
      <c r="P7" s="187"/>
      <c r="Q7" s="187"/>
      <c r="R7" s="187"/>
      <c r="S7" s="187"/>
      <c r="T7" s="187"/>
      <c r="U7" s="187"/>
      <c r="V7" s="187"/>
      <c r="W7" s="187"/>
      <c r="X7" s="187"/>
      <c r="Y7" s="187"/>
      <c r="Z7" s="187"/>
      <c r="AA7" s="187"/>
      <c r="AB7" s="187"/>
      <c r="AC7" s="262"/>
      <c r="AD7" s="187"/>
      <c r="AE7" s="187"/>
      <c r="AF7" s="187"/>
      <c r="AG7" s="187"/>
      <c r="AH7" s="187"/>
    </row>
    <row r="8" spans="1:34" s="378" customFormat="1" x14ac:dyDescent="0.2">
      <c r="A8" s="74"/>
      <c r="B8" s="74"/>
      <c r="C8" s="74"/>
      <c r="D8" s="74"/>
      <c r="E8" s="74"/>
      <c r="F8" s="74"/>
      <c r="G8" s="74"/>
      <c r="H8" s="74"/>
      <c r="I8" s="74"/>
      <c r="J8" s="74"/>
      <c r="K8" s="74"/>
      <c r="L8" s="74"/>
      <c r="M8" s="74"/>
      <c r="N8" s="74"/>
      <c r="O8" s="379"/>
      <c r="P8" s="379"/>
      <c r="Q8" s="379"/>
      <c r="R8" s="379"/>
      <c r="S8" s="379"/>
      <c r="T8" s="379"/>
      <c r="U8" s="379"/>
      <c r="V8" s="379"/>
      <c r="W8" s="379"/>
      <c r="X8" s="379"/>
      <c r="Y8" s="379"/>
      <c r="Z8" s="379"/>
      <c r="AA8" s="379"/>
      <c r="AB8" s="379"/>
      <c r="AC8" s="382"/>
    </row>
    <row r="9" spans="1:34" s="384" customFormat="1" ht="15.75" customHeight="1" x14ac:dyDescent="0.25">
      <c r="A9" s="73" t="s">
        <v>649</v>
      </c>
      <c r="B9" s="73"/>
      <c r="C9" s="73"/>
      <c r="D9" s="73"/>
      <c r="E9" s="73"/>
      <c r="F9" s="73"/>
      <c r="G9" s="73"/>
      <c r="H9" s="73"/>
      <c r="I9" s="73"/>
      <c r="J9" s="73"/>
      <c r="K9" s="73"/>
      <c r="L9" s="73"/>
      <c r="M9" s="73"/>
      <c r="N9" s="73"/>
      <c r="O9" s="339"/>
      <c r="P9" s="339"/>
      <c r="Q9" s="339"/>
      <c r="R9" s="339"/>
      <c r="S9" s="339"/>
      <c r="T9" s="339"/>
      <c r="U9" s="339"/>
      <c r="V9" s="339"/>
      <c r="W9" s="339"/>
      <c r="X9" s="339"/>
      <c r="Y9" s="339"/>
      <c r="Z9" s="339"/>
      <c r="AA9" s="339"/>
      <c r="AB9" s="339"/>
      <c r="AC9" s="383"/>
      <c r="AD9" s="339"/>
      <c r="AE9" s="339"/>
      <c r="AF9" s="339"/>
      <c r="AG9" s="339"/>
      <c r="AH9" s="339"/>
    </row>
    <row r="10" spans="1:34" s="378" customFormat="1" ht="18.75"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row>
    <row r="11" spans="1:34" s="378" customFormat="1" ht="49.5" customHeight="1" x14ac:dyDescent="0.2">
      <c r="A11" s="7" t="s">
        <v>10</v>
      </c>
      <c r="B11" s="7" t="s">
        <v>11</v>
      </c>
      <c r="C11" s="7" t="s">
        <v>844</v>
      </c>
      <c r="D11" s="94" t="s">
        <v>845</v>
      </c>
      <c r="E11" s="7" t="s">
        <v>846</v>
      </c>
      <c r="F11" s="7" t="s">
        <v>847</v>
      </c>
      <c r="G11" s="7" t="s">
        <v>848</v>
      </c>
      <c r="H11" s="7" t="s">
        <v>849</v>
      </c>
      <c r="I11" s="7"/>
      <c r="J11" s="7"/>
      <c r="K11" s="7"/>
      <c r="L11" s="7" t="s">
        <v>850</v>
      </c>
      <c r="M11" s="7"/>
      <c r="N11" s="2" t="s">
        <v>851</v>
      </c>
      <c r="O11" s="2" t="s">
        <v>852</v>
      </c>
      <c r="P11" s="2" t="s">
        <v>853</v>
      </c>
      <c r="Q11" s="94" t="s">
        <v>854</v>
      </c>
      <c r="R11" s="94"/>
      <c r="S11" s="94" t="s">
        <v>681</v>
      </c>
      <c r="T11" s="94" t="s">
        <v>855</v>
      </c>
      <c r="U11" s="85" t="s">
        <v>856</v>
      </c>
      <c r="V11" s="85"/>
      <c r="W11" s="85"/>
      <c r="X11" s="85"/>
      <c r="Y11" s="85"/>
      <c r="Z11" s="85"/>
      <c r="AA11" s="2" t="s">
        <v>857</v>
      </c>
      <c r="AB11" s="2"/>
      <c r="AC11" s="4" t="s">
        <v>858</v>
      </c>
      <c r="AD11" s="7" t="s">
        <v>859</v>
      </c>
      <c r="AE11" s="7"/>
    </row>
    <row r="12" spans="1:34" s="139" customFormat="1" ht="57" customHeight="1" x14ac:dyDescent="0.25">
      <c r="A12" s="7"/>
      <c r="B12" s="7"/>
      <c r="C12" s="7"/>
      <c r="D12" s="94"/>
      <c r="E12" s="7"/>
      <c r="F12" s="7"/>
      <c r="G12" s="7"/>
      <c r="H12" s="7" t="s">
        <v>860</v>
      </c>
      <c r="I12" s="7" t="s">
        <v>861</v>
      </c>
      <c r="J12" s="7" t="s">
        <v>862</v>
      </c>
      <c r="K12" s="7" t="s">
        <v>863</v>
      </c>
      <c r="L12" s="7"/>
      <c r="M12" s="7"/>
      <c r="N12" s="2"/>
      <c r="O12" s="2"/>
      <c r="P12" s="2"/>
      <c r="Q12" s="94"/>
      <c r="R12" s="94"/>
      <c r="S12" s="94"/>
      <c r="T12" s="94"/>
      <c r="U12" s="84" t="s">
        <v>864</v>
      </c>
      <c r="V12" s="84"/>
      <c r="W12" s="2" t="s">
        <v>865</v>
      </c>
      <c r="X12" s="2"/>
      <c r="Y12" s="2" t="s">
        <v>866</v>
      </c>
      <c r="Z12" s="2"/>
      <c r="AA12" s="2"/>
      <c r="AB12" s="2"/>
      <c r="AC12" s="4"/>
      <c r="AD12" s="7"/>
      <c r="AE12" s="7"/>
    </row>
    <row r="13" spans="1:34" s="139" customFormat="1" ht="186" customHeight="1" x14ac:dyDescent="0.25">
      <c r="A13" s="7"/>
      <c r="B13" s="7"/>
      <c r="C13" s="7"/>
      <c r="D13" s="94"/>
      <c r="E13" s="7"/>
      <c r="F13" s="7"/>
      <c r="G13" s="7"/>
      <c r="H13" s="7"/>
      <c r="I13" s="7"/>
      <c r="J13" s="7"/>
      <c r="K13" s="7"/>
      <c r="L13" s="322" t="s">
        <v>867</v>
      </c>
      <c r="M13" s="128" t="s">
        <v>868</v>
      </c>
      <c r="N13" s="2"/>
      <c r="O13" s="2"/>
      <c r="P13" s="2"/>
      <c r="Q13" s="340" t="s">
        <v>454</v>
      </c>
      <c r="R13" s="340" t="s">
        <v>710</v>
      </c>
      <c r="S13" s="94"/>
      <c r="T13" s="94"/>
      <c r="U13" s="344" t="s">
        <v>711</v>
      </c>
      <c r="V13" s="344" t="s">
        <v>712</v>
      </c>
      <c r="W13" s="344" t="s">
        <v>711</v>
      </c>
      <c r="X13" s="344" t="s">
        <v>712</v>
      </c>
      <c r="Y13" s="322" t="s">
        <v>711</v>
      </c>
      <c r="Z13" s="329" t="s">
        <v>712</v>
      </c>
      <c r="AA13" s="322" t="s">
        <v>711</v>
      </c>
      <c r="AB13" s="329" t="s">
        <v>712</v>
      </c>
      <c r="AC13" s="4"/>
      <c r="AD13" s="385" t="s">
        <v>869</v>
      </c>
      <c r="AE13" s="128" t="s">
        <v>870</v>
      </c>
    </row>
    <row r="14" spans="1:34" s="387" customFormat="1" x14ac:dyDescent="0.25">
      <c r="A14" s="386">
        <v>1</v>
      </c>
      <c r="B14" s="386">
        <v>2</v>
      </c>
      <c r="C14" s="386">
        <v>3</v>
      </c>
      <c r="D14" s="386">
        <v>4</v>
      </c>
      <c r="E14" s="386">
        <v>5</v>
      </c>
      <c r="F14" s="386">
        <v>6</v>
      </c>
      <c r="G14" s="386">
        <v>7</v>
      </c>
      <c r="H14" s="386">
        <v>8</v>
      </c>
      <c r="I14" s="386">
        <v>9</v>
      </c>
      <c r="J14" s="386">
        <v>10</v>
      </c>
      <c r="K14" s="386">
        <v>11</v>
      </c>
      <c r="L14" s="386">
        <v>12</v>
      </c>
      <c r="M14" s="386">
        <v>13</v>
      </c>
      <c r="N14" s="386">
        <v>14</v>
      </c>
      <c r="O14" s="386">
        <v>15</v>
      </c>
      <c r="P14" s="386">
        <v>16</v>
      </c>
      <c r="Q14" s="386">
        <v>17</v>
      </c>
      <c r="R14" s="386">
        <v>18</v>
      </c>
      <c r="S14" s="386">
        <v>19</v>
      </c>
      <c r="T14" s="386">
        <v>20</v>
      </c>
      <c r="U14" s="386">
        <v>21</v>
      </c>
      <c r="V14" s="386">
        <v>22</v>
      </c>
      <c r="W14" s="386">
        <v>23</v>
      </c>
      <c r="X14" s="386">
        <v>24</v>
      </c>
      <c r="Y14" s="386">
        <v>25</v>
      </c>
      <c r="Z14" s="386">
        <v>26</v>
      </c>
      <c r="AA14" s="386">
        <v>27</v>
      </c>
      <c r="AB14" s="386">
        <v>28</v>
      </c>
      <c r="AC14" s="386">
        <v>29</v>
      </c>
      <c r="AD14" s="386">
        <v>30</v>
      </c>
      <c r="AE14" s="386">
        <v>31</v>
      </c>
    </row>
    <row r="15" spans="1:34" ht="31.5" x14ac:dyDescent="0.2">
      <c r="A15" s="151" t="s">
        <v>151</v>
      </c>
      <c r="B15" s="152" t="s">
        <v>152</v>
      </c>
      <c r="C15" s="148" t="s">
        <v>101</v>
      </c>
      <c r="D15" s="148" t="s">
        <v>101</v>
      </c>
      <c r="E15" s="148" t="s">
        <v>101</v>
      </c>
      <c r="F15" s="148" t="s">
        <v>101</v>
      </c>
      <c r="G15" s="148" t="s">
        <v>101</v>
      </c>
      <c r="H15" s="148" t="s">
        <v>101</v>
      </c>
      <c r="I15" s="148" t="s">
        <v>101</v>
      </c>
      <c r="J15" s="148" t="s">
        <v>101</v>
      </c>
      <c r="K15" s="148" t="s">
        <v>101</v>
      </c>
      <c r="L15" s="148" t="s">
        <v>101</v>
      </c>
      <c r="M15" s="148" t="s">
        <v>101</v>
      </c>
      <c r="N15" s="148" t="s">
        <v>101</v>
      </c>
      <c r="O15" s="148" t="s">
        <v>101</v>
      </c>
      <c r="P15" s="148" t="s">
        <v>101</v>
      </c>
      <c r="Q15" s="148" t="s">
        <v>101</v>
      </c>
      <c r="R15" s="148" t="s">
        <v>101</v>
      </c>
      <c r="S15" s="148">
        <v>0</v>
      </c>
      <c r="T15" s="148">
        <v>0</v>
      </c>
      <c r="U15" s="373">
        <v>0</v>
      </c>
      <c r="V15" s="373">
        <v>0</v>
      </c>
      <c r="W15" s="373">
        <v>0</v>
      </c>
      <c r="X15" s="373">
        <v>0</v>
      </c>
      <c r="Y15" s="388">
        <v>0</v>
      </c>
      <c r="Z15" s="388">
        <v>0</v>
      </c>
      <c r="AA15" s="148" t="s">
        <v>101</v>
      </c>
      <c r="AB15" s="148" t="s">
        <v>101</v>
      </c>
      <c r="AC15" s="389" t="s">
        <v>101</v>
      </c>
      <c r="AD15" s="148" t="s">
        <v>101</v>
      </c>
      <c r="AE15" s="148" t="s">
        <v>101</v>
      </c>
    </row>
    <row r="16" spans="1:34" ht="47.25" x14ac:dyDescent="0.2">
      <c r="A16" s="151" t="s">
        <v>153</v>
      </c>
      <c r="B16" s="152" t="s">
        <v>154</v>
      </c>
      <c r="C16" s="148" t="s">
        <v>101</v>
      </c>
      <c r="D16" s="148" t="s">
        <v>101</v>
      </c>
      <c r="E16" s="148" t="s">
        <v>101</v>
      </c>
      <c r="F16" s="148" t="s">
        <v>101</v>
      </c>
      <c r="G16" s="148" t="s">
        <v>101</v>
      </c>
      <c r="H16" s="148" t="s">
        <v>101</v>
      </c>
      <c r="I16" s="148" t="s">
        <v>101</v>
      </c>
      <c r="J16" s="148" t="s">
        <v>101</v>
      </c>
      <c r="K16" s="148" t="s">
        <v>101</v>
      </c>
      <c r="L16" s="148" t="s">
        <v>101</v>
      </c>
      <c r="M16" s="148" t="s">
        <v>101</v>
      </c>
      <c r="N16" s="148" t="s">
        <v>101</v>
      </c>
      <c r="O16" s="148" t="s">
        <v>101</v>
      </c>
      <c r="P16" s="148" t="s">
        <v>101</v>
      </c>
      <c r="Q16" s="148" t="s">
        <v>101</v>
      </c>
      <c r="R16" s="148" t="s">
        <v>101</v>
      </c>
      <c r="S16" s="148">
        <v>0</v>
      </c>
      <c r="T16" s="148">
        <v>0</v>
      </c>
      <c r="U16" s="373">
        <v>0</v>
      </c>
      <c r="V16" s="373">
        <v>0</v>
      </c>
      <c r="W16" s="373">
        <v>0</v>
      </c>
      <c r="X16" s="373">
        <v>0</v>
      </c>
      <c r="Y16" s="388">
        <v>0</v>
      </c>
      <c r="Z16" s="388">
        <v>0</v>
      </c>
      <c r="AA16" s="148" t="s">
        <v>101</v>
      </c>
      <c r="AB16" s="148" t="s">
        <v>101</v>
      </c>
      <c r="AC16" s="389" t="s">
        <v>101</v>
      </c>
      <c r="AD16" s="148" t="s">
        <v>101</v>
      </c>
      <c r="AE16" s="148" t="s">
        <v>101</v>
      </c>
    </row>
    <row r="17" spans="1:31" x14ac:dyDescent="0.2">
      <c r="A17" s="151" t="s">
        <v>155</v>
      </c>
      <c r="B17" s="152" t="s">
        <v>156</v>
      </c>
      <c r="C17" s="148" t="s">
        <v>101</v>
      </c>
      <c r="D17" s="148" t="s">
        <v>101</v>
      </c>
      <c r="E17" s="148" t="s">
        <v>101</v>
      </c>
      <c r="F17" s="148" t="s">
        <v>101</v>
      </c>
      <c r="G17" s="148" t="s">
        <v>101</v>
      </c>
      <c r="H17" s="148" t="s">
        <v>101</v>
      </c>
      <c r="I17" s="148" t="s">
        <v>101</v>
      </c>
      <c r="J17" s="148" t="s">
        <v>101</v>
      </c>
      <c r="K17" s="148" t="s">
        <v>101</v>
      </c>
      <c r="L17" s="148" t="s">
        <v>101</v>
      </c>
      <c r="M17" s="148" t="s">
        <v>101</v>
      </c>
      <c r="N17" s="148" t="s">
        <v>101</v>
      </c>
      <c r="O17" s="148" t="s">
        <v>101</v>
      </c>
      <c r="P17" s="148" t="s">
        <v>101</v>
      </c>
      <c r="Q17" s="148" t="s">
        <v>101</v>
      </c>
      <c r="R17" s="148" t="s">
        <v>101</v>
      </c>
      <c r="S17" s="148">
        <v>0</v>
      </c>
      <c r="T17" s="148">
        <v>0</v>
      </c>
      <c r="U17" s="373">
        <v>0</v>
      </c>
      <c r="V17" s="373">
        <v>0</v>
      </c>
      <c r="W17" s="373">
        <v>0</v>
      </c>
      <c r="X17" s="373">
        <v>0</v>
      </c>
      <c r="Y17" s="388">
        <v>0</v>
      </c>
      <c r="Z17" s="388">
        <v>0</v>
      </c>
      <c r="AA17" s="148" t="s">
        <v>101</v>
      </c>
      <c r="AB17" s="148" t="s">
        <v>101</v>
      </c>
      <c r="AC17" s="389" t="s">
        <v>101</v>
      </c>
      <c r="AD17" s="148" t="s">
        <v>101</v>
      </c>
      <c r="AE17" s="148" t="s">
        <v>101</v>
      </c>
    </row>
    <row r="18" spans="1:31" ht="51" customHeight="1" x14ac:dyDescent="0.2">
      <c r="A18" s="151" t="s">
        <v>155</v>
      </c>
      <c r="B18" s="160" t="s">
        <v>157</v>
      </c>
      <c r="C18" s="148" t="s">
        <v>871</v>
      </c>
      <c r="D18" s="299">
        <v>1984</v>
      </c>
      <c r="E18" s="148" t="s">
        <v>101</v>
      </c>
      <c r="F18" s="148" t="s">
        <v>101</v>
      </c>
      <c r="G18" s="148" t="s">
        <v>101</v>
      </c>
      <c r="H18" s="148" t="s">
        <v>101</v>
      </c>
      <c r="I18" s="390" t="s">
        <v>872</v>
      </c>
      <c r="J18" s="390" t="s">
        <v>872</v>
      </c>
      <c r="K18" s="390" t="s">
        <v>872</v>
      </c>
      <c r="L18" s="388" t="s">
        <v>670</v>
      </c>
      <c r="M18" s="388" t="s">
        <v>670</v>
      </c>
      <c r="N18" s="388" t="s">
        <v>670</v>
      </c>
      <c r="O18" s="388" t="s">
        <v>670</v>
      </c>
      <c r="P18" s="299" t="s">
        <v>873</v>
      </c>
      <c r="Q18" s="148" t="s">
        <v>101</v>
      </c>
      <c r="R18" s="148" t="s">
        <v>101</v>
      </c>
      <c r="S18" s="148">
        <v>0</v>
      </c>
      <c r="T18" s="148">
        <v>0</v>
      </c>
      <c r="U18" s="373">
        <v>0</v>
      </c>
      <c r="V18" s="373">
        <v>0</v>
      </c>
      <c r="W18" s="373">
        <v>0</v>
      </c>
      <c r="X18" s="373">
        <v>0</v>
      </c>
      <c r="Y18" s="388">
        <v>0</v>
      </c>
      <c r="Z18" s="388">
        <v>0</v>
      </c>
      <c r="AA18" s="299">
        <v>110</v>
      </c>
      <c r="AB18" s="299">
        <v>110</v>
      </c>
      <c r="AC18" s="391" t="s">
        <v>874</v>
      </c>
      <c r="AD18" s="148" t="s">
        <v>101</v>
      </c>
      <c r="AE18" s="148" t="s">
        <v>101</v>
      </c>
    </row>
    <row r="19" spans="1:31" ht="46.5" customHeight="1" x14ac:dyDescent="0.2">
      <c r="A19" s="151" t="s">
        <v>155</v>
      </c>
      <c r="B19" s="158" t="s">
        <v>159</v>
      </c>
      <c r="C19" s="392" t="s">
        <v>160</v>
      </c>
      <c r="D19" s="299">
        <v>1984</v>
      </c>
      <c r="E19" s="148" t="s">
        <v>101</v>
      </c>
      <c r="F19" s="148" t="s">
        <v>101</v>
      </c>
      <c r="G19" s="148" t="s">
        <v>101</v>
      </c>
      <c r="H19" s="148" t="s">
        <v>101</v>
      </c>
      <c r="I19" s="390" t="s">
        <v>872</v>
      </c>
      <c r="J19" s="390" t="s">
        <v>872</v>
      </c>
      <c r="K19" s="390" t="s">
        <v>872</v>
      </c>
      <c r="L19" s="388" t="s">
        <v>670</v>
      </c>
      <c r="M19" s="388" t="s">
        <v>670</v>
      </c>
      <c r="N19" s="388" t="s">
        <v>670</v>
      </c>
      <c r="O19" s="388" t="s">
        <v>670</v>
      </c>
      <c r="P19" s="299" t="s">
        <v>873</v>
      </c>
      <c r="Q19" s="148" t="s">
        <v>101</v>
      </c>
      <c r="R19" s="148" t="s">
        <v>101</v>
      </c>
      <c r="S19" s="148">
        <v>0</v>
      </c>
      <c r="T19" s="148">
        <v>0</v>
      </c>
      <c r="U19" s="373">
        <v>0</v>
      </c>
      <c r="V19" s="373">
        <v>0</v>
      </c>
      <c r="W19" s="373">
        <v>0</v>
      </c>
      <c r="X19" s="373">
        <v>0</v>
      </c>
      <c r="Y19" s="388">
        <v>0</v>
      </c>
      <c r="Z19" s="388">
        <v>0</v>
      </c>
      <c r="AA19" s="299">
        <v>110</v>
      </c>
      <c r="AB19" s="299">
        <v>110</v>
      </c>
      <c r="AC19" s="391" t="s">
        <v>875</v>
      </c>
      <c r="AD19" s="148" t="s">
        <v>101</v>
      </c>
      <c r="AE19" s="148" t="s">
        <v>101</v>
      </c>
    </row>
    <row r="20" spans="1:31" ht="49.5" customHeight="1" x14ac:dyDescent="0.2">
      <c r="A20" s="151" t="s">
        <v>155</v>
      </c>
      <c r="B20" s="160" t="s">
        <v>161</v>
      </c>
      <c r="C20" s="392" t="s">
        <v>162</v>
      </c>
      <c r="D20" s="299">
        <v>1984</v>
      </c>
      <c r="E20" s="148" t="s">
        <v>101</v>
      </c>
      <c r="F20" s="148" t="s">
        <v>101</v>
      </c>
      <c r="G20" s="148" t="s">
        <v>101</v>
      </c>
      <c r="H20" s="148" t="s">
        <v>101</v>
      </c>
      <c r="I20" s="390" t="s">
        <v>872</v>
      </c>
      <c r="J20" s="390" t="s">
        <v>872</v>
      </c>
      <c r="K20" s="390" t="s">
        <v>872</v>
      </c>
      <c r="L20" s="388" t="s">
        <v>670</v>
      </c>
      <c r="M20" s="388" t="s">
        <v>670</v>
      </c>
      <c r="N20" s="388" t="s">
        <v>670</v>
      </c>
      <c r="O20" s="388" t="s">
        <v>670</v>
      </c>
      <c r="P20" s="299" t="s">
        <v>873</v>
      </c>
      <c r="Q20" s="148" t="s">
        <v>101</v>
      </c>
      <c r="R20" s="148" t="s">
        <v>101</v>
      </c>
      <c r="S20" s="148">
        <v>0</v>
      </c>
      <c r="T20" s="148">
        <v>0</v>
      </c>
      <c r="U20" s="373">
        <v>0</v>
      </c>
      <c r="V20" s="373">
        <v>0</v>
      </c>
      <c r="W20" s="373">
        <v>0</v>
      </c>
      <c r="X20" s="373">
        <v>0</v>
      </c>
      <c r="Y20" s="388">
        <v>0</v>
      </c>
      <c r="Z20" s="388">
        <v>0</v>
      </c>
      <c r="AA20" s="299">
        <v>110</v>
      </c>
      <c r="AB20" s="299">
        <v>110</v>
      </c>
      <c r="AC20" s="391" t="s">
        <v>876</v>
      </c>
      <c r="AD20" s="148" t="s">
        <v>101</v>
      </c>
      <c r="AE20" s="148" t="s">
        <v>101</v>
      </c>
    </row>
    <row r="21" spans="1:31" ht="48.75" customHeight="1" x14ac:dyDescent="0.2">
      <c r="A21" s="151" t="s">
        <v>155</v>
      </c>
      <c r="B21" s="162" t="s">
        <v>163</v>
      </c>
      <c r="C21" s="392" t="s">
        <v>164</v>
      </c>
      <c r="D21" s="299">
        <v>1984</v>
      </c>
      <c r="E21" s="148" t="s">
        <v>101</v>
      </c>
      <c r="F21" s="148" t="s">
        <v>101</v>
      </c>
      <c r="G21" s="148" t="s">
        <v>101</v>
      </c>
      <c r="H21" s="148" t="s">
        <v>101</v>
      </c>
      <c r="I21" s="390" t="s">
        <v>872</v>
      </c>
      <c r="J21" s="390" t="s">
        <v>872</v>
      </c>
      <c r="K21" s="390" t="s">
        <v>872</v>
      </c>
      <c r="L21" s="388" t="s">
        <v>670</v>
      </c>
      <c r="M21" s="388" t="s">
        <v>670</v>
      </c>
      <c r="N21" s="388" t="s">
        <v>670</v>
      </c>
      <c r="O21" s="388" t="s">
        <v>670</v>
      </c>
      <c r="P21" s="299" t="s">
        <v>877</v>
      </c>
      <c r="Q21" s="148" t="s">
        <v>101</v>
      </c>
      <c r="R21" s="148" t="s">
        <v>101</v>
      </c>
      <c r="S21" s="148">
        <v>0</v>
      </c>
      <c r="T21" s="148">
        <v>0</v>
      </c>
      <c r="U21" s="373">
        <v>0</v>
      </c>
      <c r="V21" s="373">
        <v>0</v>
      </c>
      <c r="W21" s="373">
        <v>0</v>
      </c>
      <c r="X21" s="373">
        <v>0</v>
      </c>
      <c r="Y21" s="388">
        <v>0</v>
      </c>
      <c r="Z21" s="388">
        <v>0</v>
      </c>
      <c r="AA21" s="299">
        <v>110</v>
      </c>
      <c r="AB21" s="299">
        <v>110</v>
      </c>
      <c r="AC21" s="393" t="s">
        <v>878</v>
      </c>
      <c r="AD21" s="148" t="s">
        <v>101</v>
      </c>
      <c r="AE21" s="148" t="s">
        <v>101</v>
      </c>
    </row>
    <row r="22" spans="1:31" ht="50.25" customHeight="1" x14ac:dyDescent="0.2">
      <c r="A22" s="151" t="s">
        <v>155</v>
      </c>
      <c r="B22" s="163" t="s">
        <v>165</v>
      </c>
      <c r="C22" s="392" t="s">
        <v>166</v>
      </c>
      <c r="D22" s="299">
        <v>1984</v>
      </c>
      <c r="E22" s="148" t="s">
        <v>101</v>
      </c>
      <c r="F22" s="148" t="s">
        <v>101</v>
      </c>
      <c r="G22" s="148" t="s">
        <v>101</v>
      </c>
      <c r="H22" s="148" t="s">
        <v>101</v>
      </c>
      <c r="I22" s="390" t="s">
        <v>872</v>
      </c>
      <c r="J22" s="390" t="s">
        <v>872</v>
      </c>
      <c r="K22" s="390" t="s">
        <v>872</v>
      </c>
      <c r="L22" s="388" t="s">
        <v>670</v>
      </c>
      <c r="M22" s="388" t="s">
        <v>670</v>
      </c>
      <c r="N22" s="388" t="s">
        <v>670</v>
      </c>
      <c r="O22" s="388" t="s">
        <v>670</v>
      </c>
      <c r="P22" s="299" t="s">
        <v>877</v>
      </c>
      <c r="Q22" s="148" t="s">
        <v>101</v>
      </c>
      <c r="R22" s="148" t="s">
        <v>101</v>
      </c>
      <c r="S22" s="148">
        <v>0</v>
      </c>
      <c r="T22" s="148">
        <v>0</v>
      </c>
      <c r="U22" s="373">
        <v>0</v>
      </c>
      <c r="V22" s="373">
        <v>0</v>
      </c>
      <c r="W22" s="373">
        <v>0</v>
      </c>
      <c r="X22" s="373">
        <v>0</v>
      </c>
      <c r="Y22" s="388">
        <v>0</v>
      </c>
      <c r="Z22" s="388">
        <v>0</v>
      </c>
      <c r="AA22" s="299">
        <v>110</v>
      </c>
      <c r="AB22" s="299">
        <v>110</v>
      </c>
      <c r="AC22" s="136" t="s">
        <v>165</v>
      </c>
      <c r="AD22" s="148" t="s">
        <v>101</v>
      </c>
      <c r="AE22" s="148" t="s">
        <v>101</v>
      </c>
    </row>
    <row r="23" spans="1:31" ht="47.25" customHeight="1" x14ac:dyDescent="0.2">
      <c r="A23" s="151" t="s">
        <v>155</v>
      </c>
      <c r="B23" s="163" t="s">
        <v>167</v>
      </c>
      <c r="C23" s="392" t="s">
        <v>168</v>
      </c>
      <c r="D23" s="299">
        <v>1984</v>
      </c>
      <c r="E23" s="148" t="s">
        <v>101</v>
      </c>
      <c r="F23" s="148" t="s">
        <v>101</v>
      </c>
      <c r="G23" s="148" t="s">
        <v>101</v>
      </c>
      <c r="H23" s="148" t="s">
        <v>101</v>
      </c>
      <c r="I23" s="390" t="s">
        <v>872</v>
      </c>
      <c r="J23" s="390" t="s">
        <v>872</v>
      </c>
      <c r="K23" s="390" t="s">
        <v>872</v>
      </c>
      <c r="L23" s="388" t="s">
        <v>670</v>
      </c>
      <c r="M23" s="388" t="s">
        <v>670</v>
      </c>
      <c r="N23" s="388" t="s">
        <v>670</v>
      </c>
      <c r="O23" s="388" t="s">
        <v>670</v>
      </c>
      <c r="P23" s="299" t="s">
        <v>877</v>
      </c>
      <c r="Q23" s="148" t="s">
        <v>101</v>
      </c>
      <c r="R23" s="148" t="s">
        <v>101</v>
      </c>
      <c r="S23" s="148">
        <v>0</v>
      </c>
      <c r="T23" s="148">
        <v>0</v>
      </c>
      <c r="U23" s="373">
        <v>0</v>
      </c>
      <c r="V23" s="373">
        <v>0</v>
      </c>
      <c r="W23" s="373">
        <v>0</v>
      </c>
      <c r="X23" s="373">
        <v>0</v>
      </c>
      <c r="Y23" s="388">
        <v>0</v>
      </c>
      <c r="Z23" s="388">
        <v>0</v>
      </c>
      <c r="AA23" s="299">
        <v>110</v>
      </c>
      <c r="AB23" s="299">
        <v>110</v>
      </c>
      <c r="AC23" s="136" t="s">
        <v>879</v>
      </c>
      <c r="AD23" s="148" t="s">
        <v>101</v>
      </c>
      <c r="AE23" s="148" t="s">
        <v>101</v>
      </c>
    </row>
    <row r="24" spans="1:31" ht="50.25" customHeight="1" x14ac:dyDescent="0.2">
      <c r="A24" s="151" t="s">
        <v>155</v>
      </c>
      <c r="B24" s="164" t="s">
        <v>169</v>
      </c>
      <c r="C24" s="392" t="s">
        <v>170</v>
      </c>
      <c r="D24" s="299">
        <v>1984</v>
      </c>
      <c r="E24" s="148" t="s">
        <v>101</v>
      </c>
      <c r="F24" s="148" t="s">
        <v>101</v>
      </c>
      <c r="G24" s="148" t="s">
        <v>101</v>
      </c>
      <c r="H24" s="148" t="s">
        <v>101</v>
      </c>
      <c r="I24" s="390" t="s">
        <v>872</v>
      </c>
      <c r="J24" s="390" t="s">
        <v>872</v>
      </c>
      <c r="K24" s="390" t="s">
        <v>872</v>
      </c>
      <c r="L24" s="388" t="s">
        <v>670</v>
      </c>
      <c r="M24" s="388" t="s">
        <v>670</v>
      </c>
      <c r="N24" s="388" t="s">
        <v>670</v>
      </c>
      <c r="O24" s="388" t="s">
        <v>670</v>
      </c>
      <c r="P24" s="299" t="s">
        <v>877</v>
      </c>
      <c r="Q24" s="148" t="s">
        <v>101</v>
      </c>
      <c r="R24" s="148" t="s">
        <v>101</v>
      </c>
      <c r="S24" s="148">
        <v>0</v>
      </c>
      <c r="T24" s="148">
        <v>0</v>
      </c>
      <c r="U24" s="373">
        <v>0</v>
      </c>
      <c r="V24" s="373">
        <v>0</v>
      </c>
      <c r="W24" s="373">
        <v>0</v>
      </c>
      <c r="X24" s="373">
        <v>0</v>
      </c>
      <c r="Y24" s="388">
        <v>0</v>
      </c>
      <c r="Z24" s="388">
        <v>0</v>
      </c>
      <c r="AA24" s="299">
        <v>110</v>
      </c>
      <c r="AB24" s="299">
        <v>110</v>
      </c>
      <c r="AC24" s="394" t="s">
        <v>880</v>
      </c>
      <c r="AD24" s="148" t="s">
        <v>101</v>
      </c>
      <c r="AE24" s="148" t="s">
        <v>101</v>
      </c>
    </row>
    <row r="25" spans="1:31" ht="47.25" customHeight="1" x14ac:dyDescent="0.2">
      <c r="A25" s="151" t="s">
        <v>155</v>
      </c>
      <c r="B25" s="164" t="s">
        <v>171</v>
      </c>
      <c r="C25" s="392" t="s">
        <v>172</v>
      </c>
      <c r="D25" s="299">
        <v>1984</v>
      </c>
      <c r="E25" s="148" t="s">
        <v>101</v>
      </c>
      <c r="F25" s="148" t="s">
        <v>101</v>
      </c>
      <c r="G25" s="148" t="s">
        <v>101</v>
      </c>
      <c r="H25" s="148" t="s">
        <v>101</v>
      </c>
      <c r="I25" s="390" t="s">
        <v>872</v>
      </c>
      <c r="J25" s="390" t="s">
        <v>872</v>
      </c>
      <c r="K25" s="390" t="s">
        <v>872</v>
      </c>
      <c r="L25" s="388" t="s">
        <v>670</v>
      </c>
      <c r="M25" s="388" t="s">
        <v>670</v>
      </c>
      <c r="N25" s="388" t="s">
        <v>670</v>
      </c>
      <c r="O25" s="388" t="s">
        <v>670</v>
      </c>
      <c r="P25" s="299" t="s">
        <v>877</v>
      </c>
      <c r="Q25" s="148" t="s">
        <v>101</v>
      </c>
      <c r="R25" s="148" t="s">
        <v>101</v>
      </c>
      <c r="S25" s="148">
        <v>0</v>
      </c>
      <c r="T25" s="148">
        <v>0</v>
      </c>
      <c r="U25" s="373">
        <v>0</v>
      </c>
      <c r="V25" s="373">
        <v>0</v>
      </c>
      <c r="W25" s="373">
        <v>0</v>
      </c>
      <c r="X25" s="373">
        <v>0</v>
      </c>
      <c r="Y25" s="388">
        <v>0</v>
      </c>
      <c r="Z25" s="388">
        <v>0</v>
      </c>
      <c r="AA25" s="299">
        <v>110</v>
      </c>
      <c r="AB25" s="299">
        <v>110</v>
      </c>
      <c r="AC25" s="394" t="s">
        <v>881</v>
      </c>
      <c r="AD25" s="148" t="s">
        <v>101</v>
      </c>
      <c r="AE25" s="148" t="s">
        <v>101</v>
      </c>
    </row>
    <row r="26" spans="1:31" ht="48" customHeight="1" x14ac:dyDescent="0.2">
      <c r="A26" s="151" t="s">
        <v>155</v>
      </c>
      <c r="B26" s="165" t="s">
        <v>173</v>
      </c>
      <c r="C26" s="392" t="s">
        <v>174</v>
      </c>
      <c r="D26" s="299">
        <v>1984</v>
      </c>
      <c r="E26" s="148" t="s">
        <v>101</v>
      </c>
      <c r="F26" s="148" t="s">
        <v>101</v>
      </c>
      <c r="G26" s="148" t="s">
        <v>101</v>
      </c>
      <c r="H26" s="148" t="s">
        <v>101</v>
      </c>
      <c r="I26" s="390" t="s">
        <v>872</v>
      </c>
      <c r="J26" s="390" t="s">
        <v>872</v>
      </c>
      <c r="K26" s="390" t="s">
        <v>872</v>
      </c>
      <c r="L26" s="388" t="s">
        <v>670</v>
      </c>
      <c r="M26" s="388" t="s">
        <v>670</v>
      </c>
      <c r="N26" s="388" t="s">
        <v>670</v>
      </c>
      <c r="O26" s="388" t="s">
        <v>670</v>
      </c>
      <c r="P26" s="299" t="s">
        <v>882</v>
      </c>
      <c r="Q26" s="148" t="s">
        <v>101</v>
      </c>
      <c r="R26" s="148" t="s">
        <v>101</v>
      </c>
      <c r="S26" s="148">
        <v>0</v>
      </c>
      <c r="T26" s="148">
        <v>0</v>
      </c>
      <c r="U26" s="373">
        <v>0.16</v>
      </c>
      <c r="V26" s="373">
        <v>0.25</v>
      </c>
      <c r="W26" s="373">
        <v>0</v>
      </c>
      <c r="X26" s="373">
        <v>0</v>
      </c>
      <c r="Y26" s="388">
        <v>0</v>
      </c>
      <c r="Z26" s="388">
        <v>0</v>
      </c>
      <c r="AA26" s="299">
        <v>10</v>
      </c>
      <c r="AB26" s="299">
        <v>10</v>
      </c>
      <c r="AC26" s="391" t="s">
        <v>883</v>
      </c>
      <c r="AD26" s="148" t="s">
        <v>101</v>
      </c>
      <c r="AE26" s="148" t="s">
        <v>101</v>
      </c>
    </row>
    <row r="27" spans="1:31" ht="45.75" customHeight="1" x14ac:dyDescent="0.2">
      <c r="A27" s="151" t="s">
        <v>155</v>
      </c>
      <c r="B27" s="164" t="s">
        <v>175</v>
      </c>
      <c r="C27" s="392" t="s">
        <v>176</v>
      </c>
      <c r="D27" s="299">
        <v>1984</v>
      </c>
      <c r="E27" s="148" t="s">
        <v>101</v>
      </c>
      <c r="F27" s="148" t="s">
        <v>101</v>
      </c>
      <c r="G27" s="148" t="s">
        <v>101</v>
      </c>
      <c r="H27" s="148" t="s">
        <v>101</v>
      </c>
      <c r="I27" s="390" t="s">
        <v>872</v>
      </c>
      <c r="J27" s="390" t="s">
        <v>872</v>
      </c>
      <c r="K27" s="390" t="s">
        <v>872</v>
      </c>
      <c r="L27" s="388" t="s">
        <v>670</v>
      </c>
      <c r="M27" s="388" t="s">
        <v>670</v>
      </c>
      <c r="N27" s="388" t="s">
        <v>670</v>
      </c>
      <c r="O27" s="388" t="s">
        <v>670</v>
      </c>
      <c r="P27" s="299" t="s">
        <v>626</v>
      </c>
      <c r="Q27" s="148" t="s">
        <v>101</v>
      </c>
      <c r="R27" s="148" t="s">
        <v>101</v>
      </c>
      <c r="S27" s="148">
        <v>0</v>
      </c>
      <c r="T27" s="148">
        <v>0</v>
      </c>
      <c r="U27" s="373">
        <v>0</v>
      </c>
      <c r="V27" s="373">
        <v>0</v>
      </c>
      <c r="W27" s="373">
        <v>0</v>
      </c>
      <c r="X27" s="373">
        <v>0</v>
      </c>
      <c r="Y27" s="388">
        <v>0</v>
      </c>
      <c r="Z27" s="388">
        <v>0</v>
      </c>
      <c r="AA27" s="299">
        <v>110</v>
      </c>
      <c r="AB27" s="299">
        <v>110</v>
      </c>
      <c r="AC27" s="394" t="s">
        <v>884</v>
      </c>
      <c r="AD27" s="148" t="s">
        <v>101</v>
      </c>
      <c r="AE27" s="148" t="s">
        <v>101</v>
      </c>
    </row>
    <row r="28" spans="1:31" ht="48" customHeight="1" x14ac:dyDescent="0.2">
      <c r="A28" s="151" t="s">
        <v>155</v>
      </c>
      <c r="B28" s="166" t="s">
        <v>177</v>
      </c>
      <c r="C28" s="392" t="s">
        <v>178</v>
      </c>
      <c r="D28" s="299">
        <v>1984</v>
      </c>
      <c r="E28" s="148" t="s">
        <v>101</v>
      </c>
      <c r="F28" s="148" t="s">
        <v>101</v>
      </c>
      <c r="G28" s="148" t="s">
        <v>101</v>
      </c>
      <c r="H28" s="148" t="s">
        <v>101</v>
      </c>
      <c r="I28" s="390" t="s">
        <v>872</v>
      </c>
      <c r="J28" s="390" t="s">
        <v>872</v>
      </c>
      <c r="K28" s="390" t="s">
        <v>872</v>
      </c>
      <c r="L28" s="388" t="s">
        <v>670</v>
      </c>
      <c r="M28" s="388" t="s">
        <v>670</v>
      </c>
      <c r="N28" s="388" t="s">
        <v>670</v>
      </c>
      <c r="O28" s="388" t="s">
        <v>670</v>
      </c>
      <c r="P28" s="299" t="s">
        <v>873</v>
      </c>
      <c r="Q28" s="148" t="s">
        <v>101</v>
      </c>
      <c r="R28" s="148" t="s">
        <v>101</v>
      </c>
      <c r="S28" s="148">
        <v>0</v>
      </c>
      <c r="T28" s="148">
        <v>0</v>
      </c>
      <c r="U28" s="373">
        <v>0</v>
      </c>
      <c r="V28" s="373">
        <v>0</v>
      </c>
      <c r="W28" s="373">
        <v>0</v>
      </c>
      <c r="X28" s="373">
        <v>0</v>
      </c>
      <c r="Y28" s="388">
        <v>0</v>
      </c>
      <c r="Z28" s="388">
        <v>0</v>
      </c>
      <c r="AA28" s="299">
        <v>110</v>
      </c>
      <c r="AB28" s="299">
        <v>110</v>
      </c>
      <c r="AC28" s="394" t="s">
        <v>885</v>
      </c>
      <c r="AD28" s="148" t="s">
        <v>101</v>
      </c>
      <c r="AE28" s="148" t="s">
        <v>101</v>
      </c>
    </row>
    <row r="29" spans="1:31" ht="48.75" customHeight="1" x14ac:dyDescent="0.2">
      <c r="A29" s="151" t="s">
        <v>155</v>
      </c>
      <c r="B29" s="167" t="s">
        <v>179</v>
      </c>
      <c r="C29" s="392" t="s">
        <v>180</v>
      </c>
      <c r="D29" s="299">
        <v>1984</v>
      </c>
      <c r="E29" s="148" t="s">
        <v>101</v>
      </c>
      <c r="F29" s="148" t="s">
        <v>101</v>
      </c>
      <c r="G29" s="148" t="s">
        <v>101</v>
      </c>
      <c r="H29" s="148" t="s">
        <v>101</v>
      </c>
      <c r="I29" s="390" t="s">
        <v>872</v>
      </c>
      <c r="J29" s="390" t="s">
        <v>872</v>
      </c>
      <c r="K29" s="390" t="s">
        <v>872</v>
      </c>
      <c r="L29" s="388" t="s">
        <v>670</v>
      </c>
      <c r="M29" s="388" t="s">
        <v>670</v>
      </c>
      <c r="N29" s="388" t="s">
        <v>670</v>
      </c>
      <c r="O29" s="388" t="s">
        <v>670</v>
      </c>
      <c r="P29" s="299" t="s">
        <v>873</v>
      </c>
      <c r="Q29" s="148" t="s">
        <v>101</v>
      </c>
      <c r="R29" s="148" t="s">
        <v>101</v>
      </c>
      <c r="S29" s="148">
        <v>0</v>
      </c>
      <c r="T29" s="148">
        <v>0</v>
      </c>
      <c r="U29" s="373">
        <v>0</v>
      </c>
      <c r="V29" s="373">
        <v>0</v>
      </c>
      <c r="W29" s="373">
        <v>0</v>
      </c>
      <c r="X29" s="373">
        <v>0</v>
      </c>
      <c r="Y29" s="388">
        <v>0</v>
      </c>
      <c r="Z29" s="388">
        <v>0</v>
      </c>
      <c r="AA29" s="299">
        <v>110</v>
      </c>
      <c r="AB29" s="299">
        <v>110</v>
      </c>
      <c r="AC29" s="393" t="s">
        <v>886</v>
      </c>
      <c r="AD29" s="148" t="s">
        <v>101</v>
      </c>
      <c r="AE29" s="148" t="s">
        <v>101</v>
      </c>
    </row>
    <row r="30" spans="1:31" ht="47.25" customHeight="1" x14ac:dyDescent="0.2">
      <c r="A30" s="151" t="s">
        <v>155</v>
      </c>
      <c r="B30" s="167" t="s">
        <v>181</v>
      </c>
      <c r="C30" s="392" t="s">
        <v>182</v>
      </c>
      <c r="D30" s="299">
        <v>1984</v>
      </c>
      <c r="E30" s="148" t="s">
        <v>101</v>
      </c>
      <c r="F30" s="148" t="s">
        <v>101</v>
      </c>
      <c r="G30" s="148" t="s">
        <v>101</v>
      </c>
      <c r="H30" s="148" t="s">
        <v>101</v>
      </c>
      <c r="I30" s="390" t="s">
        <v>872</v>
      </c>
      <c r="J30" s="390" t="s">
        <v>872</v>
      </c>
      <c r="K30" s="390" t="s">
        <v>872</v>
      </c>
      <c r="L30" s="388" t="s">
        <v>670</v>
      </c>
      <c r="M30" s="388" t="s">
        <v>670</v>
      </c>
      <c r="N30" s="388" t="s">
        <v>670</v>
      </c>
      <c r="O30" s="388" t="s">
        <v>670</v>
      </c>
      <c r="P30" s="299" t="s">
        <v>873</v>
      </c>
      <c r="Q30" s="148" t="s">
        <v>101</v>
      </c>
      <c r="R30" s="148" t="s">
        <v>101</v>
      </c>
      <c r="S30" s="148">
        <v>0</v>
      </c>
      <c r="T30" s="148">
        <v>0</v>
      </c>
      <c r="U30" s="373">
        <v>0</v>
      </c>
      <c r="V30" s="373">
        <v>0</v>
      </c>
      <c r="W30" s="373">
        <v>0</v>
      </c>
      <c r="X30" s="373">
        <v>0</v>
      </c>
      <c r="Y30" s="388">
        <v>0</v>
      </c>
      <c r="Z30" s="388">
        <v>0</v>
      </c>
      <c r="AA30" s="299">
        <v>110</v>
      </c>
      <c r="AB30" s="299">
        <v>110</v>
      </c>
      <c r="AC30" s="393" t="s">
        <v>887</v>
      </c>
      <c r="AD30" s="148" t="s">
        <v>101</v>
      </c>
      <c r="AE30" s="148" t="s">
        <v>101</v>
      </c>
    </row>
    <row r="31" spans="1:31" ht="48" customHeight="1" x14ac:dyDescent="0.2">
      <c r="A31" s="151" t="s">
        <v>155</v>
      </c>
      <c r="B31" s="166" t="s">
        <v>183</v>
      </c>
      <c r="C31" s="392" t="s">
        <v>184</v>
      </c>
      <c r="D31" s="299">
        <v>1984</v>
      </c>
      <c r="E31" s="148" t="s">
        <v>101</v>
      </c>
      <c r="F31" s="148" t="s">
        <v>101</v>
      </c>
      <c r="G31" s="148" t="s">
        <v>101</v>
      </c>
      <c r="H31" s="148" t="s">
        <v>101</v>
      </c>
      <c r="I31" s="390" t="s">
        <v>872</v>
      </c>
      <c r="J31" s="390" t="s">
        <v>872</v>
      </c>
      <c r="K31" s="390" t="s">
        <v>872</v>
      </c>
      <c r="L31" s="388" t="s">
        <v>670</v>
      </c>
      <c r="M31" s="388" t="s">
        <v>670</v>
      </c>
      <c r="N31" s="388" t="s">
        <v>670</v>
      </c>
      <c r="O31" s="388" t="s">
        <v>670</v>
      </c>
      <c r="P31" s="299" t="s">
        <v>873</v>
      </c>
      <c r="Q31" s="148" t="s">
        <v>101</v>
      </c>
      <c r="R31" s="148" t="s">
        <v>101</v>
      </c>
      <c r="S31" s="148">
        <v>0</v>
      </c>
      <c r="T31" s="148">
        <v>0</v>
      </c>
      <c r="U31" s="373">
        <v>0</v>
      </c>
      <c r="V31" s="373">
        <v>0</v>
      </c>
      <c r="W31" s="373">
        <v>0</v>
      </c>
      <c r="X31" s="373">
        <v>0</v>
      </c>
      <c r="Y31" s="388">
        <v>0</v>
      </c>
      <c r="Z31" s="388">
        <v>0</v>
      </c>
      <c r="AA31" s="299">
        <v>110</v>
      </c>
      <c r="AB31" s="299">
        <v>110</v>
      </c>
      <c r="AC31" s="394" t="s">
        <v>888</v>
      </c>
      <c r="AD31" s="148" t="s">
        <v>101</v>
      </c>
      <c r="AE31" s="148" t="s">
        <v>101</v>
      </c>
    </row>
    <row r="32" spans="1:31" ht="47.25" customHeight="1" x14ac:dyDescent="0.2">
      <c r="A32" s="151" t="s">
        <v>155</v>
      </c>
      <c r="B32" s="167" t="s">
        <v>185</v>
      </c>
      <c r="C32" s="392" t="s">
        <v>186</v>
      </c>
      <c r="D32" s="299">
        <v>1984</v>
      </c>
      <c r="E32" s="148" t="s">
        <v>101</v>
      </c>
      <c r="F32" s="148" t="s">
        <v>101</v>
      </c>
      <c r="G32" s="148" t="s">
        <v>101</v>
      </c>
      <c r="H32" s="148" t="s">
        <v>101</v>
      </c>
      <c r="I32" s="390" t="s">
        <v>872</v>
      </c>
      <c r="J32" s="390" t="s">
        <v>872</v>
      </c>
      <c r="K32" s="390" t="s">
        <v>872</v>
      </c>
      <c r="L32" s="388" t="s">
        <v>670</v>
      </c>
      <c r="M32" s="388" t="s">
        <v>670</v>
      </c>
      <c r="N32" s="388" t="s">
        <v>670</v>
      </c>
      <c r="O32" s="388" t="s">
        <v>670</v>
      </c>
      <c r="P32" s="299" t="s">
        <v>873</v>
      </c>
      <c r="Q32" s="148" t="s">
        <v>101</v>
      </c>
      <c r="R32" s="148" t="s">
        <v>101</v>
      </c>
      <c r="S32" s="148">
        <v>0</v>
      </c>
      <c r="T32" s="148">
        <v>0</v>
      </c>
      <c r="U32" s="373">
        <v>0</v>
      </c>
      <c r="V32" s="373">
        <v>0</v>
      </c>
      <c r="W32" s="373">
        <v>0</v>
      </c>
      <c r="X32" s="373">
        <v>0</v>
      </c>
      <c r="Y32" s="388">
        <v>0</v>
      </c>
      <c r="Z32" s="388">
        <v>0</v>
      </c>
      <c r="AA32" s="299">
        <v>110</v>
      </c>
      <c r="AB32" s="299">
        <v>110</v>
      </c>
      <c r="AC32" s="393" t="s">
        <v>889</v>
      </c>
      <c r="AD32" s="148" t="s">
        <v>101</v>
      </c>
      <c r="AE32" s="148" t="s">
        <v>101</v>
      </c>
    </row>
    <row r="33" spans="1:31" ht="48" customHeight="1" x14ac:dyDescent="0.2">
      <c r="A33" s="151" t="s">
        <v>155</v>
      </c>
      <c r="B33" s="164" t="s">
        <v>177</v>
      </c>
      <c r="C33" s="392" t="s">
        <v>187</v>
      </c>
      <c r="D33" s="299">
        <v>1984</v>
      </c>
      <c r="E33" s="148" t="s">
        <v>101</v>
      </c>
      <c r="F33" s="148" t="s">
        <v>101</v>
      </c>
      <c r="G33" s="148" t="s">
        <v>101</v>
      </c>
      <c r="H33" s="148" t="s">
        <v>101</v>
      </c>
      <c r="I33" s="390" t="s">
        <v>872</v>
      </c>
      <c r="J33" s="390" t="s">
        <v>872</v>
      </c>
      <c r="K33" s="390" t="s">
        <v>872</v>
      </c>
      <c r="L33" s="388" t="s">
        <v>670</v>
      </c>
      <c r="M33" s="388" t="s">
        <v>670</v>
      </c>
      <c r="N33" s="388" t="s">
        <v>670</v>
      </c>
      <c r="O33" s="388" t="s">
        <v>670</v>
      </c>
      <c r="P33" s="299" t="s">
        <v>877</v>
      </c>
      <c r="Q33" s="148" t="s">
        <v>101</v>
      </c>
      <c r="R33" s="148" t="s">
        <v>101</v>
      </c>
      <c r="S33" s="148">
        <v>0</v>
      </c>
      <c r="T33" s="148">
        <v>0</v>
      </c>
      <c r="U33" s="373">
        <v>0</v>
      </c>
      <c r="V33" s="373">
        <v>0</v>
      </c>
      <c r="W33" s="373">
        <v>0</v>
      </c>
      <c r="X33" s="373">
        <v>0</v>
      </c>
      <c r="Y33" s="388">
        <v>0</v>
      </c>
      <c r="Z33" s="388">
        <v>0</v>
      </c>
      <c r="AA33" s="299">
        <v>110</v>
      </c>
      <c r="AB33" s="299">
        <v>110</v>
      </c>
      <c r="AC33" s="394" t="s">
        <v>885</v>
      </c>
      <c r="AD33" s="148" t="s">
        <v>101</v>
      </c>
      <c r="AE33" s="148" t="s">
        <v>101</v>
      </c>
    </row>
    <row r="34" spans="1:31" ht="31.5" x14ac:dyDescent="0.2">
      <c r="A34" s="151" t="s">
        <v>188</v>
      </c>
      <c r="B34" s="152" t="s">
        <v>189</v>
      </c>
      <c r="C34" s="392" t="s">
        <v>101</v>
      </c>
      <c r="D34" s="148" t="s">
        <v>101</v>
      </c>
      <c r="E34" s="148" t="s">
        <v>101</v>
      </c>
      <c r="F34" s="148" t="s">
        <v>101</v>
      </c>
      <c r="G34" s="148" t="s">
        <v>101</v>
      </c>
      <c r="H34" s="148" t="s">
        <v>101</v>
      </c>
      <c r="I34" s="148" t="s">
        <v>101</v>
      </c>
      <c r="J34" s="148" t="s">
        <v>101</v>
      </c>
      <c r="K34" s="148" t="s">
        <v>101</v>
      </c>
      <c r="L34" s="148" t="s">
        <v>101</v>
      </c>
      <c r="M34" s="148" t="s">
        <v>101</v>
      </c>
      <c r="N34" s="148" t="s">
        <v>101</v>
      </c>
      <c r="O34" s="148" t="s">
        <v>101</v>
      </c>
      <c r="P34" s="148" t="s">
        <v>101</v>
      </c>
      <c r="Q34" s="148" t="s">
        <v>101</v>
      </c>
      <c r="R34" s="148" t="s">
        <v>101</v>
      </c>
      <c r="S34" s="148">
        <v>0</v>
      </c>
      <c r="T34" s="148">
        <v>0</v>
      </c>
      <c r="U34" s="373">
        <v>0</v>
      </c>
      <c r="V34" s="373">
        <v>0</v>
      </c>
      <c r="W34" s="373">
        <v>0</v>
      </c>
      <c r="X34" s="373">
        <v>0</v>
      </c>
      <c r="Y34" s="388">
        <v>0</v>
      </c>
      <c r="Z34" s="388">
        <v>0</v>
      </c>
      <c r="AA34" s="148" t="s">
        <v>101</v>
      </c>
      <c r="AB34" s="148" t="s">
        <v>101</v>
      </c>
      <c r="AC34" s="389" t="s">
        <v>101</v>
      </c>
      <c r="AD34" s="148" t="s">
        <v>101</v>
      </c>
      <c r="AE34" s="148" t="s">
        <v>101</v>
      </c>
    </row>
    <row r="35" spans="1:31" ht="31.5" x14ac:dyDescent="0.2">
      <c r="A35" s="151" t="s">
        <v>190</v>
      </c>
      <c r="B35" s="152" t="s">
        <v>191</v>
      </c>
      <c r="C35" s="392" t="s">
        <v>101</v>
      </c>
      <c r="D35" s="148" t="s">
        <v>101</v>
      </c>
      <c r="E35" s="148" t="s">
        <v>101</v>
      </c>
      <c r="F35" s="148" t="s">
        <v>101</v>
      </c>
      <c r="G35" s="148" t="s">
        <v>101</v>
      </c>
      <c r="H35" s="148" t="s">
        <v>101</v>
      </c>
      <c r="I35" s="148" t="s">
        <v>101</v>
      </c>
      <c r="J35" s="148" t="s">
        <v>101</v>
      </c>
      <c r="K35" s="148" t="s">
        <v>101</v>
      </c>
      <c r="L35" s="148" t="s">
        <v>101</v>
      </c>
      <c r="M35" s="148" t="s">
        <v>101</v>
      </c>
      <c r="N35" s="148" t="s">
        <v>101</v>
      </c>
      <c r="O35" s="148" t="s">
        <v>101</v>
      </c>
      <c r="P35" s="148" t="s">
        <v>101</v>
      </c>
      <c r="Q35" s="148" t="s">
        <v>101</v>
      </c>
      <c r="R35" s="148" t="s">
        <v>101</v>
      </c>
      <c r="S35" s="148">
        <v>0</v>
      </c>
      <c r="T35" s="148">
        <v>0</v>
      </c>
      <c r="U35" s="373">
        <v>0</v>
      </c>
      <c r="V35" s="373">
        <v>0</v>
      </c>
      <c r="W35" s="373">
        <v>0</v>
      </c>
      <c r="X35" s="373">
        <v>0</v>
      </c>
      <c r="Y35" s="388">
        <v>0</v>
      </c>
      <c r="Z35" s="388">
        <v>0</v>
      </c>
      <c r="AA35" s="148" t="s">
        <v>101</v>
      </c>
      <c r="AB35" s="148" t="s">
        <v>101</v>
      </c>
      <c r="AC35" s="389" t="s">
        <v>101</v>
      </c>
      <c r="AD35" s="148" t="s">
        <v>101</v>
      </c>
      <c r="AE35" s="148" t="s">
        <v>101</v>
      </c>
    </row>
    <row r="36" spans="1:31" x14ac:dyDescent="0.2">
      <c r="A36" s="151" t="s">
        <v>192</v>
      </c>
      <c r="B36" s="152" t="s">
        <v>193</v>
      </c>
      <c r="C36" s="392" t="s">
        <v>101</v>
      </c>
      <c r="D36" s="148" t="s">
        <v>101</v>
      </c>
      <c r="E36" s="148" t="s">
        <v>101</v>
      </c>
      <c r="F36" s="148" t="s">
        <v>101</v>
      </c>
      <c r="G36" s="148" t="s">
        <v>101</v>
      </c>
      <c r="H36" s="148" t="s">
        <v>101</v>
      </c>
      <c r="I36" s="148" t="s">
        <v>101</v>
      </c>
      <c r="J36" s="148" t="s">
        <v>101</v>
      </c>
      <c r="K36" s="148" t="s">
        <v>101</v>
      </c>
      <c r="L36" s="148" t="s">
        <v>101</v>
      </c>
      <c r="M36" s="148" t="s">
        <v>101</v>
      </c>
      <c r="N36" s="148" t="s">
        <v>101</v>
      </c>
      <c r="O36" s="148" t="s">
        <v>101</v>
      </c>
      <c r="P36" s="148" t="s">
        <v>101</v>
      </c>
      <c r="Q36" s="148" t="s">
        <v>101</v>
      </c>
      <c r="R36" s="148" t="s">
        <v>101</v>
      </c>
      <c r="S36" s="148">
        <v>0</v>
      </c>
      <c r="T36" s="148">
        <v>0</v>
      </c>
      <c r="U36" s="373">
        <v>0</v>
      </c>
      <c r="V36" s="373">
        <v>0</v>
      </c>
      <c r="W36" s="373">
        <v>0</v>
      </c>
      <c r="X36" s="373">
        <v>0</v>
      </c>
      <c r="Y36" s="388">
        <v>0</v>
      </c>
      <c r="Z36" s="388">
        <v>0</v>
      </c>
      <c r="AA36" s="148" t="s">
        <v>101</v>
      </c>
      <c r="AB36" s="148" t="s">
        <v>101</v>
      </c>
      <c r="AC36" s="389" t="s">
        <v>101</v>
      </c>
      <c r="AD36" s="148" t="s">
        <v>101</v>
      </c>
      <c r="AE36" s="148" t="s">
        <v>101</v>
      </c>
    </row>
    <row r="37" spans="1:31" ht="32.25" customHeight="1" x14ac:dyDescent="0.25">
      <c r="A37" s="151" t="s">
        <v>192</v>
      </c>
      <c r="B37" s="240" t="s">
        <v>194</v>
      </c>
      <c r="C37" s="392" t="s">
        <v>195</v>
      </c>
      <c r="D37" s="299">
        <v>1988</v>
      </c>
      <c r="E37" s="148" t="s">
        <v>101</v>
      </c>
      <c r="F37" s="148" t="s">
        <v>101</v>
      </c>
      <c r="G37" s="148" t="s">
        <v>101</v>
      </c>
      <c r="H37" s="148" t="s">
        <v>101</v>
      </c>
      <c r="I37" s="390" t="s">
        <v>872</v>
      </c>
      <c r="J37" s="390" t="s">
        <v>872</v>
      </c>
      <c r="K37" s="390" t="s">
        <v>872</v>
      </c>
      <c r="L37" s="388" t="s">
        <v>670</v>
      </c>
      <c r="M37" s="388" t="s">
        <v>670</v>
      </c>
      <c r="N37" s="388" t="s">
        <v>670</v>
      </c>
      <c r="O37" s="388" t="s">
        <v>670</v>
      </c>
      <c r="P37" s="298" t="s">
        <v>890</v>
      </c>
      <c r="Q37" s="148" t="s">
        <v>101</v>
      </c>
      <c r="R37" s="148" t="s">
        <v>101</v>
      </c>
      <c r="S37" s="148">
        <v>0</v>
      </c>
      <c r="T37" s="148">
        <v>0</v>
      </c>
      <c r="U37" s="373">
        <v>0</v>
      </c>
      <c r="V37" s="373">
        <v>0</v>
      </c>
      <c r="W37" s="373">
        <v>0</v>
      </c>
      <c r="X37" s="373">
        <v>0</v>
      </c>
      <c r="Y37" s="388">
        <v>0</v>
      </c>
      <c r="Z37" s="388">
        <v>0</v>
      </c>
      <c r="AA37" s="299">
        <v>10</v>
      </c>
      <c r="AB37" s="299">
        <v>10</v>
      </c>
      <c r="AC37" s="393" t="s">
        <v>891</v>
      </c>
      <c r="AD37" s="148" t="s">
        <v>101</v>
      </c>
      <c r="AE37" s="148" t="s">
        <v>101</v>
      </c>
    </row>
    <row r="38" spans="1:31" ht="47.25" x14ac:dyDescent="0.2">
      <c r="A38" s="151" t="s">
        <v>192</v>
      </c>
      <c r="B38" s="168" t="s">
        <v>196</v>
      </c>
      <c r="C38" s="392" t="s">
        <v>197</v>
      </c>
      <c r="D38" s="299">
        <v>1975</v>
      </c>
      <c r="E38" s="148" t="s">
        <v>101</v>
      </c>
      <c r="F38" s="148" t="s">
        <v>101</v>
      </c>
      <c r="G38" s="148" t="s">
        <v>101</v>
      </c>
      <c r="H38" s="148" t="s">
        <v>101</v>
      </c>
      <c r="I38" s="390" t="s">
        <v>872</v>
      </c>
      <c r="J38" s="390" t="s">
        <v>872</v>
      </c>
      <c r="K38" s="390" t="s">
        <v>872</v>
      </c>
      <c r="L38" s="388" t="s">
        <v>670</v>
      </c>
      <c r="M38" s="388" t="s">
        <v>670</v>
      </c>
      <c r="N38" s="388" t="s">
        <v>670</v>
      </c>
      <c r="O38" s="388" t="s">
        <v>670</v>
      </c>
      <c r="P38" s="298" t="s">
        <v>892</v>
      </c>
      <c r="Q38" s="148" t="s">
        <v>101</v>
      </c>
      <c r="R38" s="148" t="s">
        <v>101</v>
      </c>
      <c r="S38" s="148">
        <v>0</v>
      </c>
      <c r="T38" s="148">
        <v>0</v>
      </c>
      <c r="U38" s="373">
        <v>0</v>
      </c>
      <c r="V38" s="373">
        <v>0</v>
      </c>
      <c r="W38" s="373">
        <v>0</v>
      </c>
      <c r="X38" s="373">
        <v>0</v>
      </c>
      <c r="Y38" s="388">
        <v>0</v>
      </c>
      <c r="Z38" s="388">
        <v>0</v>
      </c>
      <c r="AA38" s="299">
        <v>10</v>
      </c>
      <c r="AB38" s="299">
        <v>10</v>
      </c>
      <c r="AC38" s="393" t="s">
        <v>891</v>
      </c>
      <c r="AD38" s="148" t="s">
        <v>101</v>
      </c>
      <c r="AE38" s="148" t="s">
        <v>101</v>
      </c>
    </row>
    <row r="39" spans="1:31" ht="31.5" x14ac:dyDescent="0.2">
      <c r="A39" s="151" t="s">
        <v>192</v>
      </c>
      <c r="B39" s="168" t="s">
        <v>198</v>
      </c>
      <c r="C39" s="392" t="s">
        <v>199</v>
      </c>
      <c r="D39" s="299">
        <v>1973</v>
      </c>
      <c r="E39" s="148" t="s">
        <v>101</v>
      </c>
      <c r="F39" s="148" t="s">
        <v>101</v>
      </c>
      <c r="G39" s="148" t="s">
        <v>101</v>
      </c>
      <c r="H39" s="148" t="s">
        <v>101</v>
      </c>
      <c r="I39" s="390" t="s">
        <v>872</v>
      </c>
      <c r="J39" s="390" t="s">
        <v>872</v>
      </c>
      <c r="K39" s="390" t="s">
        <v>872</v>
      </c>
      <c r="L39" s="388" t="s">
        <v>670</v>
      </c>
      <c r="M39" s="388" t="s">
        <v>670</v>
      </c>
      <c r="N39" s="388" t="s">
        <v>670</v>
      </c>
      <c r="O39" s="388" t="s">
        <v>670</v>
      </c>
      <c r="P39" s="298" t="s">
        <v>893</v>
      </c>
      <c r="Q39" s="148" t="s">
        <v>101</v>
      </c>
      <c r="R39" s="148" t="s">
        <v>101</v>
      </c>
      <c r="S39" s="148">
        <v>0</v>
      </c>
      <c r="T39" s="148">
        <v>0</v>
      </c>
      <c r="U39" s="373">
        <v>0</v>
      </c>
      <c r="V39" s="373">
        <v>0</v>
      </c>
      <c r="W39" s="373">
        <v>0</v>
      </c>
      <c r="X39" s="373">
        <v>0</v>
      </c>
      <c r="Y39" s="388">
        <v>0</v>
      </c>
      <c r="Z39" s="388">
        <v>0</v>
      </c>
      <c r="AA39" s="299">
        <v>10</v>
      </c>
      <c r="AB39" s="299">
        <v>10</v>
      </c>
      <c r="AC39" s="391" t="s">
        <v>894</v>
      </c>
      <c r="AD39" s="148" t="s">
        <v>101</v>
      </c>
      <c r="AE39" s="148" t="s">
        <v>101</v>
      </c>
    </row>
    <row r="40" spans="1:31" ht="47.25" x14ac:dyDescent="0.2">
      <c r="A40" s="151" t="s">
        <v>192</v>
      </c>
      <c r="B40" s="165" t="s">
        <v>200</v>
      </c>
      <c r="C40" s="392" t="s">
        <v>201</v>
      </c>
      <c r="D40" s="299">
        <v>1965</v>
      </c>
      <c r="E40" s="148" t="s">
        <v>101</v>
      </c>
      <c r="F40" s="148" t="s">
        <v>101</v>
      </c>
      <c r="G40" s="148" t="s">
        <v>101</v>
      </c>
      <c r="H40" s="148" t="s">
        <v>101</v>
      </c>
      <c r="I40" s="390" t="s">
        <v>872</v>
      </c>
      <c r="J40" s="390" t="s">
        <v>872</v>
      </c>
      <c r="K40" s="390" t="s">
        <v>872</v>
      </c>
      <c r="L40" s="388" t="s">
        <v>670</v>
      </c>
      <c r="M40" s="388" t="s">
        <v>670</v>
      </c>
      <c r="N40" s="388" t="s">
        <v>670</v>
      </c>
      <c r="O40" s="388" t="s">
        <v>670</v>
      </c>
      <c r="P40" s="298" t="s">
        <v>895</v>
      </c>
      <c r="Q40" s="148" t="s">
        <v>101</v>
      </c>
      <c r="R40" s="148" t="s">
        <v>101</v>
      </c>
      <c r="S40" s="148">
        <v>0</v>
      </c>
      <c r="T40" s="148">
        <v>0</v>
      </c>
      <c r="U40" s="373">
        <v>0</v>
      </c>
      <c r="V40" s="373">
        <v>0</v>
      </c>
      <c r="W40" s="373">
        <v>0</v>
      </c>
      <c r="X40" s="373">
        <v>0</v>
      </c>
      <c r="Y40" s="388">
        <v>0</v>
      </c>
      <c r="Z40" s="388">
        <v>0</v>
      </c>
      <c r="AA40" s="299">
        <v>0.4</v>
      </c>
      <c r="AB40" s="299">
        <v>0.4</v>
      </c>
      <c r="AC40" s="391" t="s">
        <v>896</v>
      </c>
      <c r="AD40" s="148" t="s">
        <v>101</v>
      </c>
      <c r="AE40" s="148" t="s">
        <v>101</v>
      </c>
    </row>
    <row r="41" spans="1:31" ht="33.75" customHeight="1" x14ac:dyDescent="0.25">
      <c r="A41" s="151" t="s">
        <v>192</v>
      </c>
      <c r="B41" s="240" t="s">
        <v>202</v>
      </c>
      <c r="C41" s="392" t="s">
        <v>203</v>
      </c>
      <c r="D41" s="299">
        <v>1984</v>
      </c>
      <c r="E41" s="148" t="s">
        <v>101</v>
      </c>
      <c r="F41" s="148" t="s">
        <v>101</v>
      </c>
      <c r="G41" s="148" t="s">
        <v>101</v>
      </c>
      <c r="H41" s="148" t="s">
        <v>101</v>
      </c>
      <c r="I41" s="390" t="s">
        <v>872</v>
      </c>
      <c r="J41" s="390" t="s">
        <v>872</v>
      </c>
      <c r="K41" s="390" t="s">
        <v>872</v>
      </c>
      <c r="L41" s="388" t="s">
        <v>670</v>
      </c>
      <c r="M41" s="388" t="s">
        <v>670</v>
      </c>
      <c r="N41" s="388" t="s">
        <v>670</v>
      </c>
      <c r="O41" s="388" t="s">
        <v>670</v>
      </c>
      <c r="P41" s="298" t="s">
        <v>897</v>
      </c>
      <c r="Q41" s="148" t="s">
        <v>101</v>
      </c>
      <c r="R41" s="148" t="s">
        <v>101</v>
      </c>
      <c r="S41" s="148">
        <v>0</v>
      </c>
      <c r="T41" s="148">
        <v>0</v>
      </c>
      <c r="U41" s="373">
        <v>0</v>
      </c>
      <c r="V41" s="373">
        <v>0</v>
      </c>
      <c r="W41" s="373">
        <v>0</v>
      </c>
      <c r="X41" s="373">
        <v>0</v>
      </c>
      <c r="Y41" s="388">
        <v>0</v>
      </c>
      <c r="Z41" s="388">
        <v>0</v>
      </c>
      <c r="AA41" s="299">
        <v>10</v>
      </c>
      <c r="AB41" s="299">
        <v>10</v>
      </c>
      <c r="AC41" s="395" t="s">
        <v>898</v>
      </c>
      <c r="AD41" s="148" t="s">
        <v>101</v>
      </c>
      <c r="AE41" s="148" t="s">
        <v>101</v>
      </c>
    </row>
    <row r="42" spans="1:31" ht="31.5" x14ac:dyDescent="0.2">
      <c r="A42" s="151" t="s">
        <v>204</v>
      </c>
      <c r="B42" s="152" t="s">
        <v>205</v>
      </c>
      <c r="C42" s="392" t="s">
        <v>101</v>
      </c>
      <c r="D42" s="148" t="s">
        <v>101</v>
      </c>
      <c r="E42" s="148" t="s">
        <v>101</v>
      </c>
      <c r="F42" s="148" t="s">
        <v>101</v>
      </c>
      <c r="G42" s="148" t="s">
        <v>101</v>
      </c>
      <c r="H42" s="148" t="s">
        <v>101</v>
      </c>
      <c r="I42" s="148" t="s">
        <v>101</v>
      </c>
      <c r="J42" s="148" t="s">
        <v>101</v>
      </c>
      <c r="K42" s="148" t="s">
        <v>101</v>
      </c>
      <c r="L42" s="148" t="s">
        <v>101</v>
      </c>
      <c r="M42" s="148" t="s">
        <v>101</v>
      </c>
      <c r="N42" s="148" t="s">
        <v>101</v>
      </c>
      <c r="O42" s="148" t="s">
        <v>101</v>
      </c>
      <c r="P42" s="148" t="s">
        <v>101</v>
      </c>
      <c r="Q42" s="148" t="s">
        <v>101</v>
      </c>
      <c r="R42" s="148" t="s">
        <v>101</v>
      </c>
      <c r="S42" s="148">
        <v>0</v>
      </c>
      <c r="T42" s="148">
        <v>0</v>
      </c>
      <c r="U42" s="373">
        <v>0</v>
      </c>
      <c r="V42" s="373">
        <v>0</v>
      </c>
      <c r="W42" s="373">
        <v>0</v>
      </c>
      <c r="X42" s="373">
        <v>0</v>
      </c>
      <c r="Y42" s="388">
        <v>0</v>
      </c>
      <c r="Z42" s="388">
        <v>0</v>
      </c>
      <c r="AA42" s="148" t="s">
        <v>101</v>
      </c>
      <c r="AB42" s="148" t="s">
        <v>101</v>
      </c>
      <c r="AC42" s="389" t="s">
        <v>101</v>
      </c>
      <c r="AD42" s="148" t="s">
        <v>101</v>
      </c>
      <c r="AE42" s="148" t="s">
        <v>101</v>
      </c>
    </row>
    <row r="43" spans="1:31" ht="31.5" x14ac:dyDescent="0.2">
      <c r="A43" s="151" t="s">
        <v>206</v>
      </c>
      <c r="B43" s="152" t="s">
        <v>207</v>
      </c>
      <c r="C43" s="392" t="s">
        <v>101</v>
      </c>
      <c r="D43" s="148" t="s">
        <v>101</v>
      </c>
      <c r="E43" s="148" t="s">
        <v>101</v>
      </c>
      <c r="F43" s="148" t="s">
        <v>101</v>
      </c>
      <c r="G43" s="148" t="s">
        <v>101</v>
      </c>
      <c r="H43" s="148" t="s">
        <v>101</v>
      </c>
      <c r="I43" s="148" t="s">
        <v>101</v>
      </c>
      <c r="J43" s="148" t="s">
        <v>101</v>
      </c>
      <c r="K43" s="148" t="s">
        <v>101</v>
      </c>
      <c r="L43" s="148" t="s">
        <v>101</v>
      </c>
      <c r="M43" s="148" t="s">
        <v>101</v>
      </c>
      <c r="N43" s="148" t="s">
        <v>101</v>
      </c>
      <c r="O43" s="148" t="s">
        <v>101</v>
      </c>
      <c r="P43" s="148" t="s">
        <v>101</v>
      </c>
      <c r="Q43" s="148" t="s">
        <v>101</v>
      </c>
      <c r="R43" s="148" t="s">
        <v>101</v>
      </c>
      <c r="S43" s="148">
        <v>0</v>
      </c>
      <c r="T43" s="148">
        <v>0</v>
      </c>
      <c r="U43" s="373">
        <v>0</v>
      </c>
      <c r="V43" s="373">
        <v>0</v>
      </c>
      <c r="W43" s="373">
        <v>0</v>
      </c>
      <c r="X43" s="373">
        <v>0</v>
      </c>
      <c r="Y43" s="388">
        <v>0</v>
      </c>
      <c r="Z43" s="388">
        <v>0</v>
      </c>
      <c r="AA43" s="148" t="s">
        <v>101</v>
      </c>
      <c r="AB43" s="148" t="s">
        <v>101</v>
      </c>
      <c r="AC43" s="389" t="s">
        <v>101</v>
      </c>
      <c r="AD43" s="148" t="s">
        <v>101</v>
      </c>
      <c r="AE43" s="148" t="s">
        <v>101</v>
      </c>
    </row>
    <row r="44" spans="1:31" ht="31.5" x14ac:dyDescent="0.2">
      <c r="A44" s="151" t="s">
        <v>208</v>
      </c>
      <c r="B44" s="152" t="s">
        <v>209</v>
      </c>
      <c r="C44" s="392" t="s">
        <v>101</v>
      </c>
      <c r="D44" s="148" t="s">
        <v>101</v>
      </c>
      <c r="E44" s="148" t="s">
        <v>101</v>
      </c>
      <c r="F44" s="148" t="s">
        <v>101</v>
      </c>
      <c r="G44" s="148" t="s">
        <v>101</v>
      </c>
      <c r="H44" s="148" t="s">
        <v>101</v>
      </c>
      <c r="I44" s="148" t="s">
        <v>101</v>
      </c>
      <c r="J44" s="148" t="s">
        <v>101</v>
      </c>
      <c r="K44" s="148" t="s">
        <v>101</v>
      </c>
      <c r="L44" s="148" t="s">
        <v>101</v>
      </c>
      <c r="M44" s="148" t="s">
        <v>101</v>
      </c>
      <c r="N44" s="148" t="s">
        <v>101</v>
      </c>
      <c r="O44" s="148" t="s">
        <v>101</v>
      </c>
      <c r="P44" s="148" t="s">
        <v>101</v>
      </c>
      <c r="Q44" s="148" t="s">
        <v>101</v>
      </c>
      <c r="R44" s="148" t="s">
        <v>101</v>
      </c>
      <c r="S44" s="148">
        <v>0</v>
      </c>
      <c r="T44" s="148">
        <v>0</v>
      </c>
      <c r="U44" s="373">
        <v>0</v>
      </c>
      <c r="V44" s="373">
        <v>0</v>
      </c>
      <c r="W44" s="373">
        <v>0</v>
      </c>
      <c r="X44" s="373">
        <v>0</v>
      </c>
      <c r="Y44" s="388">
        <v>0</v>
      </c>
      <c r="Z44" s="388">
        <v>0</v>
      </c>
      <c r="AA44" s="148" t="s">
        <v>101</v>
      </c>
      <c r="AB44" s="148" t="s">
        <v>101</v>
      </c>
      <c r="AC44" s="389" t="s">
        <v>101</v>
      </c>
      <c r="AD44" s="148" t="s">
        <v>101</v>
      </c>
      <c r="AE44" s="148" t="s">
        <v>101</v>
      </c>
    </row>
    <row r="45" spans="1:31" x14ac:dyDescent="0.25">
      <c r="A45" s="151" t="s">
        <v>210</v>
      </c>
      <c r="B45" s="152" t="s">
        <v>211</v>
      </c>
      <c r="C45" s="392" t="s">
        <v>101</v>
      </c>
      <c r="D45" s="148" t="s">
        <v>101</v>
      </c>
      <c r="E45" s="148" t="s">
        <v>101</v>
      </c>
      <c r="F45" s="148" t="s">
        <v>101</v>
      </c>
      <c r="G45" s="148" t="s">
        <v>101</v>
      </c>
      <c r="H45" s="148" t="s">
        <v>101</v>
      </c>
      <c r="I45" s="148" t="s">
        <v>101</v>
      </c>
      <c r="J45" s="148" t="s">
        <v>101</v>
      </c>
      <c r="K45" s="148" t="s">
        <v>101</v>
      </c>
      <c r="L45" s="148" t="s">
        <v>101</v>
      </c>
      <c r="M45" s="148" t="s">
        <v>101</v>
      </c>
      <c r="N45" s="148" t="s">
        <v>101</v>
      </c>
      <c r="O45" s="148" t="s">
        <v>101</v>
      </c>
      <c r="P45" s="148" t="s">
        <v>101</v>
      </c>
      <c r="Q45" s="148" t="s">
        <v>101</v>
      </c>
      <c r="R45" s="148" t="s">
        <v>101</v>
      </c>
      <c r="S45" s="148">
        <v>0</v>
      </c>
      <c r="T45" s="148">
        <v>0</v>
      </c>
      <c r="U45" s="396">
        <v>0</v>
      </c>
      <c r="V45" s="396">
        <v>0</v>
      </c>
      <c r="W45" s="396">
        <v>0</v>
      </c>
      <c r="X45" s="396">
        <v>0</v>
      </c>
      <c r="Y45" s="397">
        <v>0</v>
      </c>
      <c r="Z45" s="397">
        <v>0</v>
      </c>
      <c r="AA45" s="148" t="s">
        <v>101</v>
      </c>
      <c r="AB45" s="148" t="s">
        <v>101</v>
      </c>
      <c r="AC45" s="389" t="s">
        <v>101</v>
      </c>
      <c r="AD45" s="148" t="s">
        <v>101</v>
      </c>
      <c r="AE45" s="148" t="s">
        <v>101</v>
      </c>
    </row>
    <row r="46" spans="1:31" x14ac:dyDescent="0.25">
      <c r="A46" s="151" t="s">
        <v>212</v>
      </c>
      <c r="B46" s="152" t="s">
        <v>213</v>
      </c>
      <c r="C46" s="392" t="s">
        <v>101</v>
      </c>
      <c r="D46" s="148" t="s">
        <v>101</v>
      </c>
      <c r="E46" s="148" t="s">
        <v>101</v>
      </c>
      <c r="F46" s="148" t="s">
        <v>101</v>
      </c>
      <c r="G46" s="148" t="s">
        <v>101</v>
      </c>
      <c r="H46" s="148" t="s">
        <v>101</v>
      </c>
      <c r="I46" s="148" t="s">
        <v>101</v>
      </c>
      <c r="J46" s="148" t="s">
        <v>101</v>
      </c>
      <c r="K46" s="148" t="s">
        <v>101</v>
      </c>
      <c r="L46" s="148" t="s">
        <v>101</v>
      </c>
      <c r="M46" s="148" t="s">
        <v>101</v>
      </c>
      <c r="N46" s="148" t="s">
        <v>101</v>
      </c>
      <c r="O46" s="148" t="s">
        <v>101</v>
      </c>
      <c r="P46" s="148" t="s">
        <v>101</v>
      </c>
      <c r="Q46" s="148" t="s">
        <v>101</v>
      </c>
      <c r="R46" s="148" t="s">
        <v>101</v>
      </c>
      <c r="S46" s="148">
        <v>0</v>
      </c>
      <c r="T46" s="148">
        <v>0</v>
      </c>
      <c r="U46" s="396">
        <v>0</v>
      </c>
      <c r="V46" s="396">
        <v>0</v>
      </c>
      <c r="W46" s="396">
        <v>0</v>
      </c>
      <c r="X46" s="396">
        <v>0</v>
      </c>
      <c r="Y46" s="397">
        <v>0</v>
      </c>
      <c r="Z46" s="397">
        <v>0</v>
      </c>
      <c r="AA46" s="148" t="s">
        <v>101</v>
      </c>
      <c r="AB46" s="148" t="s">
        <v>101</v>
      </c>
      <c r="AC46" s="389" t="s">
        <v>101</v>
      </c>
      <c r="AD46" s="148" t="s">
        <v>101</v>
      </c>
      <c r="AE46" s="148" t="s">
        <v>101</v>
      </c>
    </row>
    <row r="47" spans="1:31" ht="31.5" x14ac:dyDescent="0.25">
      <c r="A47" s="151" t="s">
        <v>214</v>
      </c>
      <c r="B47" s="152" t="s">
        <v>215</v>
      </c>
      <c r="C47" s="392" t="s">
        <v>101</v>
      </c>
      <c r="D47" s="148" t="s">
        <v>101</v>
      </c>
      <c r="E47" s="148" t="s">
        <v>101</v>
      </c>
      <c r="F47" s="148" t="s">
        <v>101</v>
      </c>
      <c r="G47" s="148" t="s">
        <v>101</v>
      </c>
      <c r="H47" s="148" t="s">
        <v>101</v>
      </c>
      <c r="I47" s="148" t="s">
        <v>101</v>
      </c>
      <c r="J47" s="148" t="s">
        <v>101</v>
      </c>
      <c r="K47" s="148" t="s">
        <v>101</v>
      </c>
      <c r="L47" s="148" t="s">
        <v>101</v>
      </c>
      <c r="M47" s="148" t="s">
        <v>101</v>
      </c>
      <c r="N47" s="148" t="s">
        <v>101</v>
      </c>
      <c r="O47" s="148" t="s">
        <v>101</v>
      </c>
      <c r="P47" s="148" t="s">
        <v>101</v>
      </c>
      <c r="Q47" s="148" t="s">
        <v>101</v>
      </c>
      <c r="R47" s="148" t="s">
        <v>101</v>
      </c>
      <c r="S47" s="148">
        <v>0</v>
      </c>
      <c r="T47" s="148">
        <v>0</v>
      </c>
      <c r="U47" s="396">
        <v>0</v>
      </c>
      <c r="V47" s="396">
        <v>0</v>
      </c>
      <c r="W47" s="396">
        <v>0</v>
      </c>
      <c r="X47" s="396">
        <v>0</v>
      </c>
      <c r="Y47" s="397">
        <v>0</v>
      </c>
      <c r="Z47" s="397">
        <v>0</v>
      </c>
      <c r="AA47" s="148" t="s">
        <v>101</v>
      </c>
      <c r="AB47" s="148" t="s">
        <v>101</v>
      </c>
      <c r="AC47" s="389" t="s">
        <v>101</v>
      </c>
      <c r="AD47" s="148" t="s">
        <v>101</v>
      </c>
      <c r="AE47" s="148" t="s">
        <v>101</v>
      </c>
    </row>
    <row r="48" spans="1:31" ht="31.5" x14ac:dyDescent="0.25">
      <c r="A48" s="151" t="s">
        <v>216</v>
      </c>
      <c r="B48" s="152" t="s">
        <v>217</v>
      </c>
      <c r="C48" s="392" t="s">
        <v>101</v>
      </c>
      <c r="D48" s="148" t="s">
        <v>101</v>
      </c>
      <c r="E48" s="148" t="s">
        <v>101</v>
      </c>
      <c r="F48" s="148" t="s">
        <v>101</v>
      </c>
      <c r="G48" s="148" t="s">
        <v>101</v>
      </c>
      <c r="H48" s="148" t="s">
        <v>101</v>
      </c>
      <c r="I48" s="148" t="s">
        <v>101</v>
      </c>
      <c r="J48" s="148" t="s">
        <v>101</v>
      </c>
      <c r="K48" s="148" t="s">
        <v>101</v>
      </c>
      <c r="L48" s="148" t="s">
        <v>101</v>
      </c>
      <c r="M48" s="148" t="s">
        <v>101</v>
      </c>
      <c r="N48" s="148" t="s">
        <v>101</v>
      </c>
      <c r="O48" s="148" t="s">
        <v>101</v>
      </c>
      <c r="P48" s="148" t="s">
        <v>101</v>
      </c>
      <c r="Q48" s="148" t="s">
        <v>101</v>
      </c>
      <c r="R48" s="148" t="s">
        <v>101</v>
      </c>
      <c r="S48" s="148">
        <v>0</v>
      </c>
      <c r="T48" s="148">
        <v>0</v>
      </c>
      <c r="U48" s="396">
        <v>0</v>
      </c>
      <c r="V48" s="396">
        <v>0</v>
      </c>
      <c r="W48" s="396">
        <v>0</v>
      </c>
      <c r="X48" s="396">
        <v>0</v>
      </c>
      <c r="Y48" s="397">
        <v>0</v>
      </c>
      <c r="Z48" s="397">
        <v>0</v>
      </c>
      <c r="AA48" s="148" t="s">
        <v>101</v>
      </c>
      <c r="AB48" s="148" t="s">
        <v>101</v>
      </c>
      <c r="AC48" s="389" t="s">
        <v>101</v>
      </c>
      <c r="AD48" s="148" t="s">
        <v>101</v>
      </c>
      <c r="AE48" s="148" t="s">
        <v>101</v>
      </c>
    </row>
    <row r="49" spans="1:31" ht="31.5" x14ac:dyDescent="0.25">
      <c r="A49" s="151" t="s">
        <v>218</v>
      </c>
      <c r="B49" s="152" t="s">
        <v>219</v>
      </c>
      <c r="C49" s="392" t="s">
        <v>101</v>
      </c>
      <c r="D49" s="148" t="s">
        <v>101</v>
      </c>
      <c r="E49" s="148" t="s">
        <v>101</v>
      </c>
      <c r="F49" s="148" t="s">
        <v>101</v>
      </c>
      <c r="G49" s="148" t="s">
        <v>101</v>
      </c>
      <c r="H49" s="148" t="s">
        <v>101</v>
      </c>
      <c r="I49" s="148" t="s">
        <v>101</v>
      </c>
      <c r="J49" s="148" t="s">
        <v>101</v>
      </c>
      <c r="K49" s="148" t="s">
        <v>101</v>
      </c>
      <c r="L49" s="148" t="s">
        <v>101</v>
      </c>
      <c r="M49" s="148" t="s">
        <v>101</v>
      </c>
      <c r="N49" s="148" t="s">
        <v>101</v>
      </c>
      <c r="O49" s="148" t="s">
        <v>101</v>
      </c>
      <c r="P49" s="148" t="s">
        <v>101</v>
      </c>
      <c r="Q49" s="148" t="s">
        <v>101</v>
      </c>
      <c r="R49" s="148" t="s">
        <v>101</v>
      </c>
      <c r="S49" s="148">
        <v>0</v>
      </c>
      <c r="T49" s="148">
        <v>0</v>
      </c>
      <c r="U49" s="396">
        <v>0</v>
      </c>
      <c r="V49" s="396">
        <v>0</v>
      </c>
      <c r="W49" s="396">
        <v>0</v>
      </c>
      <c r="X49" s="396">
        <v>0</v>
      </c>
      <c r="Y49" s="397">
        <v>0</v>
      </c>
      <c r="Z49" s="397">
        <v>0</v>
      </c>
      <c r="AA49" s="148" t="s">
        <v>101</v>
      </c>
      <c r="AB49" s="148" t="s">
        <v>101</v>
      </c>
      <c r="AC49" s="389" t="s">
        <v>101</v>
      </c>
      <c r="AD49" s="148" t="s">
        <v>101</v>
      </c>
      <c r="AE49" s="148" t="s">
        <v>101</v>
      </c>
    </row>
    <row r="50" spans="1:31" ht="31.5" x14ac:dyDescent="0.25">
      <c r="A50" s="151" t="s">
        <v>218</v>
      </c>
      <c r="B50" s="169" t="s">
        <v>220</v>
      </c>
      <c r="C50" s="392" t="s">
        <v>101</v>
      </c>
      <c r="D50" s="148" t="s">
        <v>101</v>
      </c>
      <c r="E50" s="148" t="s">
        <v>101</v>
      </c>
      <c r="F50" s="148" t="s">
        <v>101</v>
      </c>
      <c r="G50" s="148" t="s">
        <v>101</v>
      </c>
      <c r="H50" s="148" t="s">
        <v>101</v>
      </c>
      <c r="I50" s="390" t="s">
        <v>872</v>
      </c>
      <c r="J50" s="390" t="s">
        <v>872</v>
      </c>
      <c r="K50" s="390" t="s">
        <v>872</v>
      </c>
      <c r="L50" s="388" t="s">
        <v>670</v>
      </c>
      <c r="M50" s="388" t="s">
        <v>670</v>
      </c>
      <c r="N50" s="148" t="s">
        <v>670</v>
      </c>
      <c r="O50" s="148" t="s">
        <v>670</v>
      </c>
      <c r="P50" s="148" t="s">
        <v>101</v>
      </c>
      <c r="Q50" s="148" t="s">
        <v>101</v>
      </c>
      <c r="R50" s="148" t="s">
        <v>101</v>
      </c>
      <c r="S50" s="148">
        <v>0</v>
      </c>
      <c r="T50" s="148">
        <v>0</v>
      </c>
      <c r="U50" s="396">
        <v>0</v>
      </c>
      <c r="V50" s="396">
        <v>0</v>
      </c>
      <c r="W50" s="396">
        <v>0</v>
      </c>
      <c r="X50" s="396">
        <v>0</v>
      </c>
      <c r="Y50" s="397">
        <v>0</v>
      </c>
      <c r="Z50" s="397">
        <v>0</v>
      </c>
      <c r="AA50" s="148" t="s">
        <v>101</v>
      </c>
      <c r="AB50" s="148" t="s">
        <v>101</v>
      </c>
      <c r="AC50" s="389" t="s">
        <v>101</v>
      </c>
      <c r="AD50" s="148" t="s">
        <v>101</v>
      </c>
      <c r="AE50" s="148" t="s">
        <v>101</v>
      </c>
    </row>
    <row r="51" spans="1:31" ht="31.5" x14ac:dyDescent="0.25">
      <c r="A51" s="151" t="s">
        <v>221</v>
      </c>
      <c r="B51" s="152" t="s">
        <v>222</v>
      </c>
      <c r="C51" s="392" t="s">
        <v>101</v>
      </c>
      <c r="D51" s="148" t="s">
        <v>101</v>
      </c>
      <c r="E51" s="148" t="s">
        <v>101</v>
      </c>
      <c r="F51" s="148" t="s">
        <v>101</v>
      </c>
      <c r="G51" s="148" t="s">
        <v>101</v>
      </c>
      <c r="H51" s="148" t="s">
        <v>101</v>
      </c>
      <c r="I51" s="148" t="s">
        <v>101</v>
      </c>
      <c r="J51" s="148" t="s">
        <v>101</v>
      </c>
      <c r="K51" s="148" t="s">
        <v>101</v>
      </c>
      <c r="L51" s="148" t="s">
        <v>101</v>
      </c>
      <c r="M51" s="148" t="s">
        <v>101</v>
      </c>
      <c r="N51" s="148" t="s">
        <v>101</v>
      </c>
      <c r="O51" s="148" t="s">
        <v>101</v>
      </c>
      <c r="P51" s="148" t="s">
        <v>101</v>
      </c>
      <c r="Q51" s="148" t="s">
        <v>101</v>
      </c>
      <c r="R51" s="148" t="s">
        <v>101</v>
      </c>
      <c r="S51" s="148">
        <v>0</v>
      </c>
      <c r="T51" s="148">
        <v>0</v>
      </c>
      <c r="U51" s="396">
        <v>0</v>
      </c>
      <c r="V51" s="396">
        <v>0</v>
      </c>
      <c r="W51" s="396">
        <v>0</v>
      </c>
      <c r="X51" s="396">
        <v>0</v>
      </c>
      <c r="Y51" s="397">
        <v>0</v>
      </c>
      <c r="Z51" s="397">
        <v>0</v>
      </c>
      <c r="AA51" s="148" t="s">
        <v>101</v>
      </c>
      <c r="AB51" s="148" t="s">
        <v>101</v>
      </c>
      <c r="AC51" s="389" t="s">
        <v>101</v>
      </c>
      <c r="AD51" s="148" t="s">
        <v>101</v>
      </c>
      <c r="AE51" s="148" t="s">
        <v>101</v>
      </c>
    </row>
    <row r="52" spans="1:31" ht="31.5" x14ac:dyDescent="0.25">
      <c r="A52" s="151" t="s">
        <v>223</v>
      </c>
      <c r="B52" s="152" t="s">
        <v>224</v>
      </c>
      <c r="C52" s="392" t="s">
        <v>101</v>
      </c>
      <c r="D52" s="148" t="s">
        <v>101</v>
      </c>
      <c r="E52" s="148" t="s">
        <v>101</v>
      </c>
      <c r="F52" s="148" t="s">
        <v>101</v>
      </c>
      <c r="G52" s="148" t="s">
        <v>101</v>
      </c>
      <c r="H52" s="148" t="s">
        <v>101</v>
      </c>
      <c r="I52" s="148" t="s">
        <v>101</v>
      </c>
      <c r="J52" s="148" t="s">
        <v>101</v>
      </c>
      <c r="K52" s="148" t="s">
        <v>101</v>
      </c>
      <c r="L52" s="148" t="s">
        <v>101</v>
      </c>
      <c r="M52" s="148" t="s">
        <v>101</v>
      </c>
      <c r="N52" s="148" t="s">
        <v>101</v>
      </c>
      <c r="O52" s="148" t="s">
        <v>101</v>
      </c>
      <c r="P52" s="148" t="s">
        <v>101</v>
      </c>
      <c r="Q52" s="148" t="s">
        <v>101</v>
      </c>
      <c r="R52" s="148" t="s">
        <v>101</v>
      </c>
      <c r="S52" s="148">
        <v>0</v>
      </c>
      <c r="T52" s="148">
        <v>0</v>
      </c>
      <c r="U52" s="396">
        <v>0</v>
      </c>
      <c r="V52" s="396">
        <v>0</v>
      </c>
      <c r="W52" s="396">
        <v>0</v>
      </c>
      <c r="X52" s="396">
        <v>0</v>
      </c>
      <c r="Y52" s="397">
        <v>0</v>
      </c>
      <c r="Z52" s="397">
        <v>0</v>
      </c>
      <c r="AA52" s="148" t="s">
        <v>101</v>
      </c>
      <c r="AB52" s="148" t="s">
        <v>101</v>
      </c>
      <c r="AC52" s="389" t="s">
        <v>101</v>
      </c>
      <c r="AD52" s="148" t="s">
        <v>101</v>
      </c>
      <c r="AE52" s="148" t="s">
        <v>101</v>
      </c>
    </row>
    <row r="53" spans="1:31" ht="31.5" x14ac:dyDescent="0.25">
      <c r="A53" s="151" t="s">
        <v>225</v>
      </c>
      <c r="B53" s="152" t="s">
        <v>226</v>
      </c>
      <c r="C53" s="392" t="s">
        <v>101</v>
      </c>
      <c r="D53" s="148" t="s">
        <v>101</v>
      </c>
      <c r="E53" s="148" t="s">
        <v>101</v>
      </c>
      <c r="F53" s="148" t="s">
        <v>101</v>
      </c>
      <c r="G53" s="148" t="s">
        <v>101</v>
      </c>
      <c r="H53" s="148" t="s">
        <v>101</v>
      </c>
      <c r="I53" s="148" t="s">
        <v>101</v>
      </c>
      <c r="J53" s="148" t="s">
        <v>101</v>
      </c>
      <c r="K53" s="148" t="s">
        <v>101</v>
      </c>
      <c r="L53" s="148" t="s">
        <v>101</v>
      </c>
      <c r="M53" s="148" t="s">
        <v>101</v>
      </c>
      <c r="N53" s="148" t="s">
        <v>101</v>
      </c>
      <c r="O53" s="148" t="s">
        <v>101</v>
      </c>
      <c r="P53" s="148" t="s">
        <v>101</v>
      </c>
      <c r="Q53" s="148" t="s">
        <v>101</v>
      </c>
      <c r="R53" s="148" t="s">
        <v>101</v>
      </c>
      <c r="S53" s="148">
        <v>0</v>
      </c>
      <c r="T53" s="148">
        <v>0</v>
      </c>
      <c r="U53" s="396">
        <v>0</v>
      </c>
      <c r="V53" s="396">
        <v>0</v>
      </c>
      <c r="W53" s="396">
        <v>0</v>
      </c>
      <c r="X53" s="396">
        <v>0</v>
      </c>
      <c r="Y53" s="397">
        <v>0</v>
      </c>
      <c r="Z53" s="397">
        <v>0</v>
      </c>
      <c r="AA53" s="148" t="s">
        <v>101</v>
      </c>
      <c r="AB53" s="148" t="s">
        <v>101</v>
      </c>
      <c r="AC53" s="389" t="s">
        <v>101</v>
      </c>
      <c r="AD53" s="148" t="s">
        <v>101</v>
      </c>
      <c r="AE53" s="148" t="s">
        <v>101</v>
      </c>
    </row>
    <row r="54" spans="1:31" x14ac:dyDescent="0.25">
      <c r="A54" s="151" t="s">
        <v>227</v>
      </c>
      <c r="B54" s="152" t="s">
        <v>228</v>
      </c>
      <c r="C54" s="392" t="s">
        <v>101</v>
      </c>
      <c r="D54" s="148" t="s">
        <v>101</v>
      </c>
      <c r="E54" s="148" t="s">
        <v>101</v>
      </c>
      <c r="F54" s="148" t="s">
        <v>101</v>
      </c>
      <c r="G54" s="148" t="s">
        <v>101</v>
      </c>
      <c r="H54" s="148" t="s">
        <v>101</v>
      </c>
      <c r="I54" s="148" t="s">
        <v>101</v>
      </c>
      <c r="J54" s="148" t="s">
        <v>101</v>
      </c>
      <c r="K54" s="148" t="s">
        <v>101</v>
      </c>
      <c r="L54" s="148" t="s">
        <v>101</v>
      </c>
      <c r="M54" s="148" t="s">
        <v>101</v>
      </c>
      <c r="N54" s="148" t="s">
        <v>101</v>
      </c>
      <c r="O54" s="148" t="s">
        <v>101</v>
      </c>
      <c r="P54" s="148" t="s">
        <v>101</v>
      </c>
      <c r="Q54" s="148" t="s">
        <v>101</v>
      </c>
      <c r="R54" s="148" t="s">
        <v>101</v>
      </c>
      <c r="S54" s="148">
        <v>0</v>
      </c>
      <c r="T54" s="148">
        <v>0</v>
      </c>
      <c r="U54" s="396">
        <v>0</v>
      </c>
      <c r="V54" s="396">
        <v>0</v>
      </c>
      <c r="W54" s="396">
        <v>0</v>
      </c>
      <c r="X54" s="396">
        <v>0</v>
      </c>
      <c r="Y54" s="397">
        <v>0</v>
      </c>
      <c r="Z54" s="397">
        <v>0</v>
      </c>
      <c r="AA54" s="148" t="s">
        <v>101</v>
      </c>
      <c r="AB54" s="148" t="s">
        <v>101</v>
      </c>
      <c r="AC54" s="389" t="s">
        <v>101</v>
      </c>
      <c r="AD54" s="148" t="s">
        <v>101</v>
      </c>
      <c r="AE54" s="148" t="s">
        <v>101</v>
      </c>
    </row>
    <row r="55" spans="1:31" ht="31.5" x14ac:dyDescent="0.25">
      <c r="A55" s="151" t="s">
        <v>229</v>
      </c>
      <c r="B55" s="152" t="s">
        <v>230</v>
      </c>
      <c r="C55" s="392" t="s">
        <v>101</v>
      </c>
      <c r="D55" s="148" t="s">
        <v>101</v>
      </c>
      <c r="E55" s="148" t="s">
        <v>101</v>
      </c>
      <c r="F55" s="148" t="s">
        <v>101</v>
      </c>
      <c r="G55" s="148" t="s">
        <v>101</v>
      </c>
      <c r="H55" s="148" t="s">
        <v>101</v>
      </c>
      <c r="I55" s="148" t="s">
        <v>101</v>
      </c>
      <c r="J55" s="148" t="s">
        <v>101</v>
      </c>
      <c r="K55" s="148" t="s">
        <v>101</v>
      </c>
      <c r="L55" s="148" t="s">
        <v>101</v>
      </c>
      <c r="M55" s="148" t="s">
        <v>101</v>
      </c>
      <c r="N55" s="148" t="s">
        <v>101</v>
      </c>
      <c r="O55" s="148" t="s">
        <v>101</v>
      </c>
      <c r="P55" s="148" t="s">
        <v>101</v>
      </c>
      <c r="Q55" s="148" t="s">
        <v>101</v>
      </c>
      <c r="R55" s="148" t="s">
        <v>101</v>
      </c>
      <c r="S55" s="148">
        <v>0</v>
      </c>
      <c r="T55" s="148">
        <v>0</v>
      </c>
      <c r="U55" s="396">
        <v>0</v>
      </c>
      <c r="V55" s="396">
        <v>0</v>
      </c>
      <c r="W55" s="396">
        <v>0</v>
      </c>
      <c r="X55" s="396">
        <v>0</v>
      </c>
      <c r="Y55" s="397">
        <v>0</v>
      </c>
      <c r="Z55" s="397">
        <v>0</v>
      </c>
      <c r="AA55" s="148" t="s">
        <v>101</v>
      </c>
      <c r="AB55" s="148" t="s">
        <v>101</v>
      </c>
      <c r="AC55" s="389" t="s">
        <v>101</v>
      </c>
      <c r="AD55" s="148" t="s">
        <v>101</v>
      </c>
      <c r="AE55" s="148" t="s">
        <v>101</v>
      </c>
    </row>
  </sheetData>
  <autoFilter ref="A14:AH55"/>
  <mergeCells count="33">
    <mergeCell ref="H12:H13"/>
    <mergeCell ref="I12:I13"/>
    <mergeCell ref="J12:J13"/>
    <mergeCell ref="K12:K13"/>
    <mergeCell ref="U12:V12"/>
    <mergeCell ref="T11:T13"/>
    <mergeCell ref="U11:Z11"/>
    <mergeCell ref="AA11:AB12"/>
    <mergeCell ref="AC11:AC13"/>
    <mergeCell ref="AD11:AE12"/>
    <mergeCell ref="W12:X12"/>
    <mergeCell ref="Y12:Z12"/>
    <mergeCell ref="A9:N9"/>
    <mergeCell ref="A10:AC10"/>
    <mergeCell ref="A11:A13"/>
    <mergeCell ref="B11:B13"/>
    <mergeCell ref="C11:C13"/>
    <mergeCell ref="D11:D13"/>
    <mergeCell ref="E11:E13"/>
    <mergeCell ref="F11:F13"/>
    <mergeCell ref="G11:G13"/>
    <mergeCell ref="H11:K11"/>
    <mergeCell ref="L11:M12"/>
    <mergeCell ref="N11:N13"/>
    <mergeCell ref="O11:O13"/>
    <mergeCell ref="P11:P13"/>
    <mergeCell ref="Q11:R12"/>
    <mergeCell ref="S11:S13"/>
    <mergeCell ref="A4:N4"/>
    <mergeCell ref="A5:N5"/>
    <mergeCell ref="A6:N6"/>
    <mergeCell ref="A7:N7"/>
    <mergeCell ref="A8:N8"/>
  </mergeCells>
  <pageMargins left="0.70833333333333304" right="0.70833333333333304" top="0.74861111111111101" bottom="0.74791666666666701" header="0.31527777777777799" footer="0.51180555555555496"/>
  <pageSetup paperSize="8" firstPageNumber="0" fitToWidth="2" orientation="landscape" horizontalDpi="300" verticalDpi="300"/>
  <headerFooter>
    <oddHeader>&amp;C&amp;"Times New Roman,Обычный"&amp;12&amp;P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W119"/>
  <sheetViews>
    <sheetView topLeftCell="A13" zoomScale="60" zoomScaleNormal="60" zoomScalePageLayoutView="70" workbookViewId="0">
      <pane xSplit="2" ySplit="4" topLeftCell="C109" activePane="bottomRight" state="frozen"/>
      <selection activeCell="A13" sqref="A13"/>
      <selection pane="topRight" activeCell="C13" sqref="C13"/>
      <selection pane="bottomLeft" activeCell="A109" sqref="A109"/>
      <selection pane="bottomRight" activeCell="AS117" sqref="AS117"/>
    </sheetView>
  </sheetViews>
  <sheetFormatPr defaultRowHeight="15.75" x14ac:dyDescent="0.25"/>
  <cols>
    <col min="1" max="1" width="9.85546875" style="178" customWidth="1"/>
    <col min="2" max="2" width="91.28515625" style="178" customWidth="1"/>
    <col min="3" max="3" width="17.5703125" style="178" customWidth="1"/>
    <col min="4" max="4" width="7.5703125" style="178" customWidth="1"/>
    <col min="5" max="6" width="6.42578125" style="178" customWidth="1"/>
    <col min="7" max="8" width="8.28515625" style="178" customWidth="1"/>
    <col min="9" max="9" width="10.5703125" style="178" customWidth="1"/>
    <col min="10" max="10" width="10" style="178" customWidth="1"/>
    <col min="11" max="11" width="7.28515625" style="178" customWidth="1"/>
    <col min="12" max="12" width="11.28515625" style="178" customWidth="1"/>
    <col min="13" max="13" width="12" style="179" customWidth="1"/>
    <col min="14" max="14" width="13.5703125" style="179" customWidth="1"/>
    <col min="15" max="15" width="16.42578125" style="179" customWidth="1"/>
    <col min="16" max="16" width="13" style="179" customWidth="1"/>
    <col min="17" max="17" width="12.5703125" style="179" customWidth="1"/>
    <col min="18" max="18" width="12.42578125" style="179" customWidth="1"/>
    <col min="19" max="19" width="12.7109375" style="179" customWidth="1"/>
    <col min="20" max="20" width="11" style="179" customWidth="1"/>
    <col min="21" max="21" width="10.42578125" style="179" customWidth="1"/>
    <col min="22" max="22" width="9.42578125" style="179" customWidth="1"/>
    <col min="23" max="23" width="9.28515625" style="179" customWidth="1"/>
    <col min="24" max="24" width="9.5703125" style="179" customWidth="1"/>
    <col min="25" max="25" width="8.28515625" style="179" customWidth="1"/>
    <col min="26" max="26" width="8" style="179" customWidth="1"/>
    <col min="27" max="27" width="8.7109375" style="179" customWidth="1"/>
    <col min="28" max="28" width="11.7109375" style="179" customWidth="1"/>
    <col min="29" max="31" width="9.85546875" style="179" customWidth="1"/>
    <col min="32" max="32" width="11.28515625" style="179" customWidth="1"/>
    <col min="33" max="33" width="12.7109375" style="179" customWidth="1"/>
    <col min="34" max="34" width="7.5703125" style="179" customWidth="1"/>
    <col min="35" max="35" width="9.7109375" style="178" customWidth="1"/>
    <col min="36" max="36" width="9.140625" style="178" customWidth="1"/>
    <col min="37" max="37" width="9.5703125" style="178" customWidth="1"/>
    <col min="38" max="38" width="11.28515625" style="178" customWidth="1"/>
    <col min="39" max="39" width="8.5703125" style="178" customWidth="1"/>
    <col min="40" max="40" width="9.42578125" style="178" customWidth="1"/>
    <col min="41" max="41" width="7.85546875" style="178" customWidth="1"/>
    <col min="42" max="42" width="10" style="178" customWidth="1"/>
    <col min="43" max="43" width="11" style="178" customWidth="1"/>
    <col min="44" max="47" width="11" style="180" customWidth="1"/>
    <col min="48" max="48" width="8.42578125" style="178" customWidth="1"/>
    <col min="49" max="49" width="11.140625" style="178" customWidth="1"/>
    <col min="50" max="50" width="9.42578125" style="178" customWidth="1"/>
    <col min="51" max="51" width="10.28515625" style="178" customWidth="1"/>
    <col min="52" max="52" width="12.140625" style="178" customWidth="1"/>
    <col min="53" max="53" width="8" style="178" customWidth="1"/>
    <col min="54" max="54" width="9.7109375" style="180" customWidth="1"/>
    <col min="55" max="55" width="10.28515625" style="178" customWidth="1"/>
    <col min="56" max="56" width="10.140625" style="178" customWidth="1"/>
    <col min="57" max="57" width="11.28515625" style="178" customWidth="1"/>
    <col min="58" max="58" width="7.7109375" style="178" customWidth="1"/>
    <col min="59" max="59" width="50.85546875" style="178" customWidth="1"/>
    <col min="60" max="257" width="9.7109375" style="178" customWidth="1"/>
    <col min="258" max="1025" width="9.7109375" customWidth="1"/>
  </cols>
  <sheetData>
    <row r="1" spans="1:59" ht="18.75" customHeight="1" x14ac:dyDescent="0.25">
      <c r="A1" s="179"/>
      <c r="B1" s="179"/>
      <c r="C1" s="179"/>
      <c r="D1" s="179"/>
      <c r="E1" s="179"/>
      <c r="F1" s="179"/>
      <c r="G1" s="179"/>
      <c r="H1" s="179"/>
      <c r="I1" s="179"/>
      <c r="J1" s="179"/>
      <c r="K1" s="179"/>
      <c r="L1" s="179"/>
      <c r="AH1" s="181"/>
      <c r="BG1" s="120" t="s">
        <v>287</v>
      </c>
    </row>
    <row r="2" spans="1:59" ht="18.75" customHeight="1" x14ac:dyDescent="0.3">
      <c r="A2" s="179"/>
      <c r="B2" s="179"/>
      <c r="C2" s="179"/>
      <c r="D2" s="179"/>
      <c r="E2" s="179"/>
      <c r="F2" s="179"/>
      <c r="G2" s="179"/>
      <c r="H2" s="179"/>
      <c r="I2" s="179"/>
      <c r="J2" s="179"/>
      <c r="K2" s="179"/>
      <c r="L2" s="179"/>
      <c r="AH2" s="182"/>
      <c r="BG2" s="122" t="s">
        <v>1</v>
      </c>
    </row>
    <row r="3" spans="1:59" ht="18.75" customHeight="1" x14ac:dyDescent="0.3">
      <c r="A3" s="179"/>
      <c r="B3" s="179"/>
      <c r="C3" s="179"/>
      <c r="D3" s="179"/>
      <c r="E3" s="179"/>
      <c r="F3" s="179"/>
      <c r="G3" s="179"/>
      <c r="H3" s="179"/>
      <c r="I3" s="179"/>
      <c r="J3" s="179"/>
      <c r="K3" s="179"/>
      <c r="L3" s="179"/>
      <c r="AH3" s="182"/>
      <c r="BG3" s="122" t="s">
        <v>2</v>
      </c>
    </row>
    <row r="4" spans="1:59" ht="18.75" customHeight="1" x14ac:dyDescent="0.25">
      <c r="A4" s="1" t="s">
        <v>288</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59" ht="18.75" customHeight="1" x14ac:dyDescent="0.3">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83"/>
      <c r="AJ5" s="183"/>
      <c r="AK5" s="183"/>
      <c r="AL5" s="183"/>
      <c r="AM5" s="183"/>
      <c r="AN5" s="183"/>
      <c r="AO5" s="183"/>
      <c r="AP5" s="183"/>
      <c r="AQ5" s="183"/>
      <c r="AR5" s="184"/>
      <c r="AS5" s="184"/>
      <c r="AT5" s="184"/>
      <c r="AU5" s="184"/>
      <c r="AV5" s="183"/>
      <c r="AW5" s="183"/>
      <c r="AX5" s="183"/>
      <c r="AY5" s="183"/>
      <c r="AZ5" s="183"/>
      <c r="BA5" s="183"/>
      <c r="BB5" s="184"/>
      <c r="BC5" s="183"/>
      <c r="BD5" s="183"/>
      <c r="BE5" s="183"/>
      <c r="BF5" s="183"/>
      <c r="BG5" s="183"/>
    </row>
    <row r="6" spans="1:59" ht="18.75" customHeight="1" x14ac:dyDescent="0.25">
      <c r="A6" s="11" t="s">
        <v>289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85"/>
      <c r="AJ6" s="185"/>
      <c r="AK6" s="185"/>
      <c r="AL6" s="185"/>
      <c r="AM6" s="185"/>
      <c r="AN6" s="185"/>
      <c r="AO6" s="185"/>
      <c r="AP6" s="185"/>
      <c r="AQ6" s="185"/>
      <c r="AR6" s="186"/>
      <c r="AS6" s="186"/>
      <c r="AT6" s="186"/>
      <c r="AU6" s="186"/>
      <c r="AV6" s="185"/>
      <c r="AW6" s="185"/>
      <c r="AX6" s="185"/>
      <c r="AY6" s="185"/>
      <c r="AZ6" s="185"/>
      <c r="BA6" s="185"/>
      <c r="BB6" s="186"/>
      <c r="BC6" s="185"/>
      <c r="BD6" s="185"/>
      <c r="BE6" s="185"/>
      <c r="BF6" s="185"/>
      <c r="BG6" s="185"/>
    </row>
    <row r="7" spans="1:59" ht="18.75" customHeight="1" x14ac:dyDescent="0.25">
      <c r="A7" s="10" t="s">
        <v>6</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87"/>
      <c r="AJ7" s="187"/>
      <c r="AK7" s="187"/>
      <c r="AL7" s="187"/>
      <c r="AM7" s="187"/>
      <c r="AN7" s="187"/>
      <c r="AO7" s="187"/>
      <c r="AP7" s="187"/>
      <c r="AQ7" s="187"/>
      <c r="AR7" s="188"/>
      <c r="AS7" s="188"/>
      <c r="AT7" s="188"/>
      <c r="AU7" s="188"/>
      <c r="AV7" s="187"/>
      <c r="AW7" s="187"/>
      <c r="AX7" s="187"/>
      <c r="AY7" s="187"/>
      <c r="AZ7" s="187"/>
      <c r="BA7" s="187"/>
      <c r="BB7" s="188"/>
      <c r="BC7" s="187"/>
      <c r="BD7" s="187"/>
      <c r="BE7" s="187"/>
      <c r="BF7" s="187"/>
      <c r="BG7" s="187"/>
    </row>
    <row r="8" spans="1:59" ht="18.75" customHeight="1" x14ac:dyDescent="0.3">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BG8" s="182"/>
    </row>
    <row r="9" spans="1:59" ht="18.75" customHeight="1" x14ac:dyDescent="0.3">
      <c r="A9" s="116" t="s">
        <v>290</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89"/>
      <c r="AJ9" s="189"/>
      <c r="AK9" s="189"/>
      <c r="AL9" s="189"/>
      <c r="AM9" s="189"/>
      <c r="AN9" s="189"/>
      <c r="AO9" s="189"/>
      <c r="AP9" s="189"/>
      <c r="AQ9" s="189"/>
      <c r="AR9" s="190"/>
      <c r="AS9" s="190"/>
      <c r="AT9" s="190"/>
      <c r="AU9" s="190"/>
      <c r="AV9" s="189"/>
      <c r="AW9" s="189"/>
      <c r="AX9" s="189"/>
      <c r="AY9" s="189"/>
      <c r="AZ9" s="189"/>
      <c r="BA9" s="189"/>
      <c r="BB9" s="190"/>
      <c r="BC9" s="189"/>
      <c r="BD9" s="189"/>
      <c r="BE9" s="189"/>
      <c r="BF9" s="189"/>
      <c r="BG9" s="189"/>
    </row>
    <row r="10" spans="1:59" ht="18.7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91"/>
      <c r="AJ10" s="191"/>
      <c r="AK10" s="191"/>
      <c r="AL10" s="191"/>
      <c r="AM10" s="191"/>
      <c r="AN10" s="191"/>
      <c r="AO10" s="191"/>
      <c r="AP10" s="191"/>
      <c r="AQ10" s="191"/>
      <c r="AR10" s="192"/>
      <c r="AS10" s="192"/>
      <c r="AT10" s="192"/>
      <c r="AU10" s="192"/>
      <c r="AV10" s="191"/>
      <c r="AW10" s="191"/>
      <c r="AX10" s="191"/>
      <c r="AY10" s="191"/>
      <c r="AZ10" s="191"/>
      <c r="BA10" s="191"/>
      <c r="BB10" s="192"/>
      <c r="BC10" s="191"/>
      <c r="BD10" s="191"/>
      <c r="BE10" s="191"/>
      <c r="BF10" s="191"/>
      <c r="BG10" s="191"/>
    </row>
    <row r="11" spans="1:59" ht="18.75" customHeight="1" x14ac:dyDescent="0.3">
      <c r="A11" s="116" t="s">
        <v>291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93"/>
      <c r="AJ11" s="193"/>
      <c r="AK11" s="193"/>
      <c r="AL11" s="193"/>
      <c r="AM11" s="193"/>
      <c r="AN11" s="193"/>
      <c r="AO11" s="193"/>
      <c r="AP11" s="193"/>
      <c r="AQ11" s="193"/>
      <c r="AR11" s="194"/>
      <c r="AS11" s="194"/>
      <c r="AT11" s="194"/>
      <c r="AU11" s="194"/>
      <c r="AV11" s="193"/>
      <c r="AW11" s="193"/>
      <c r="AX11" s="193"/>
      <c r="AY11" s="193"/>
      <c r="AZ11" s="193"/>
      <c r="BA11" s="193"/>
      <c r="BB11" s="194"/>
      <c r="BC11" s="193"/>
      <c r="BD11" s="193"/>
      <c r="BE11" s="193"/>
      <c r="BF11" s="193"/>
      <c r="BG11" s="193"/>
    </row>
    <row r="12" spans="1:59" ht="15.75" customHeight="1" x14ac:dyDescent="0.25">
      <c r="A12" s="117" t="s">
        <v>292</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95"/>
      <c r="AJ12" s="195"/>
      <c r="AK12" s="195"/>
      <c r="AL12" s="195"/>
      <c r="AM12" s="195"/>
      <c r="AN12" s="195"/>
      <c r="AO12" s="195"/>
      <c r="AP12" s="195"/>
      <c r="AQ12" s="195"/>
      <c r="AR12" s="196"/>
      <c r="AS12" s="196"/>
      <c r="AT12" s="196"/>
      <c r="AU12" s="196"/>
      <c r="AV12" s="195"/>
      <c r="AW12" s="195"/>
      <c r="AX12" s="195"/>
      <c r="AY12" s="195"/>
      <c r="AZ12" s="195"/>
      <c r="BA12" s="195"/>
      <c r="BB12" s="196"/>
      <c r="BC12" s="195"/>
      <c r="BD12" s="195"/>
      <c r="BE12" s="195"/>
      <c r="BF12" s="195"/>
      <c r="BG12" s="195"/>
    </row>
    <row r="13" spans="1:59" ht="15.75" customHeight="1" x14ac:dyDescent="0.25">
      <c r="A13" s="179"/>
      <c r="AI13" s="179"/>
      <c r="AJ13" s="179"/>
      <c r="AK13" s="179"/>
      <c r="AL13" s="179"/>
      <c r="AM13" s="179"/>
      <c r="AN13" s="179"/>
      <c r="AO13" s="179"/>
      <c r="AP13" s="179"/>
      <c r="AQ13" s="179"/>
      <c r="AV13" s="179"/>
      <c r="AW13" s="179"/>
      <c r="AX13" s="179"/>
      <c r="AY13" s="179"/>
      <c r="AZ13" s="179"/>
      <c r="BF13" s="197"/>
    </row>
    <row r="14" spans="1:59" ht="63.75" customHeight="1" x14ac:dyDescent="0.25">
      <c r="A14" s="115" t="s">
        <v>10</v>
      </c>
      <c r="B14" s="115" t="s">
        <v>11</v>
      </c>
      <c r="C14" s="115" t="s">
        <v>12</v>
      </c>
      <c r="D14" s="114" t="s">
        <v>293</v>
      </c>
      <c r="E14" s="114" t="s">
        <v>294</v>
      </c>
      <c r="F14" s="115" t="s">
        <v>295</v>
      </c>
      <c r="G14" s="115"/>
      <c r="H14" s="115" t="s">
        <v>296</v>
      </c>
      <c r="I14" s="115"/>
      <c r="J14" s="115"/>
      <c r="K14" s="115"/>
      <c r="L14" s="115"/>
      <c r="M14" s="115"/>
      <c r="N14" s="114" t="s">
        <v>297</v>
      </c>
      <c r="O14" s="113" t="s">
        <v>298</v>
      </c>
      <c r="P14" s="115" t="s">
        <v>299</v>
      </c>
      <c r="Q14" s="115"/>
      <c r="R14" s="115"/>
      <c r="S14" s="115"/>
      <c r="T14" s="115" t="s">
        <v>300</v>
      </c>
      <c r="U14" s="115"/>
      <c r="V14" s="115" t="s">
        <v>301</v>
      </c>
      <c r="W14" s="115"/>
      <c r="X14" s="115"/>
      <c r="Y14" s="115" t="s">
        <v>302</v>
      </c>
      <c r="Z14" s="115"/>
      <c r="AA14" s="115"/>
      <c r="AB14" s="115"/>
      <c r="AC14" s="115"/>
      <c r="AD14" s="115"/>
      <c r="AE14" s="115"/>
      <c r="AF14" s="115"/>
      <c r="AG14" s="115"/>
      <c r="AH14" s="115"/>
      <c r="AI14" s="115" t="s">
        <v>303</v>
      </c>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t="s">
        <v>304</v>
      </c>
    </row>
    <row r="15" spans="1:59" ht="66" customHeight="1" x14ac:dyDescent="0.25">
      <c r="A15" s="115"/>
      <c r="B15" s="115"/>
      <c r="C15" s="115"/>
      <c r="D15" s="114"/>
      <c r="E15" s="114"/>
      <c r="F15" s="115"/>
      <c r="G15" s="115"/>
      <c r="H15" s="115" t="s">
        <v>305</v>
      </c>
      <c r="I15" s="115"/>
      <c r="J15" s="115"/>
      <c r="K15" s="112" t="s">
        <v>45</v>
      </c>
      <c r="L15" s="112"/>
      <c r="M15" s="112"/>
      <c r="N15" s="114"/>
      <c r="O15" s="113"/>
      <c r="P15" s="115" t="s">
        <v>305</v>
      </c>
      <c r="Q15" s="115"/>
      <c r="R15" s="115" t="s">
        <v>45</v>
      </c>
      <c r="S15" s="115"/>
      <c r="T15" s="115"/>
      <c r="U15" s="115"/>
      <c r="V15" s="115"/>
      <c r="W15" s="115"/>
      <c r="X15" s="115"/>
      <c r="Y15" s="115" t="s">
        <v>44</v>
      </c>
      <c r="Z15" s="115"/>
      <c r="AA15" s="115"/>
      <c r="AB15" s="115"/>
      <c r="AC15" s="115"/>
      <c r="AD15" s="115" t="s">
        <v>306</v>
      </c>
      <c r="AE15" s="115"/>
      <c r="AF15" s="115"/>
      <c r="AG15" s="115"/>
      <c r="AH15" s="115"/>
      <c r="AI15" s="115" t="s">
        <v>307</v>
      </c>
      <c r="AJ15" s="115"/>
      <c r="AK15" s="115"/>
      <c r="AL15" s="115"/>
      <c r="AM15" s="115"/>
      <c r="AN15" s="115" t="s">
        <v>308</v>
      </c>
      <c r="AO15" s="115"/>
      <c r="AP15" s="115"/>
      <c r="AQ15" s="115"/>
      <c r="AR15" s="115"/>
      <c r="AS15" s="115"/>
      <c r="AT15" s="115"/>
      <c r="AU15" s="115"/>
      <c r="AV15" s="115"/>
      <c r="AW15" s="115" t="s">
        <v>309</v>
      </c>
      <c r="AX15" s="115"/>
      <c r="AY15" s="115"/>
      <c r="AZ15" s="115"/>
      <c r="BA15" s="115"/>
      <c r="BB15" s="115" t="s">
        <v>310</v>
      </c>
      <c r="BC15" s="115"/>
      <c r="BD15" s="115"/>
      <c r="BE15" s="115"/>
      <c r="BF15" s="115"/>
      <c r="BG15" s="115"/>
    </row>
    <row r="16" spans="1:59" ht="203.25" customHeight="1" x14ac:dyDescent="0.25">
      <c r="A16" s="115"/>
      <c r="B16" s="115"/>
      <c r="C16" s="115"/>
      <c r="D16" s="114"/>
      <c r="E16" s="114"/>
      <c r="F16" s="203" t="s">
        <v>305</v>
      </c>
      <c r="G16" s="204" t="s">
        <v>45</v>
      </c>
      <c r="H16" s="199" t="s">
        <v>311</v>
      </c>
      <c r="I16" s="199" t="s">
        <v>312</v>
      </c>
      <c r="J16" s="199" t="s">
        <v>313</v>
      </c>
      <c r="K16" s="199" t="s">
        <v>311</v>
      </c>
      <c r="L16" s="199" t="s">
        <v>312</v>
      </c>
      <c r="M16" s="199" t="s">
        <v>313</v>
      </c>
      <c r="N16" s="114"/>
      <c r="O16" s="113"/>
      <c r="P16" s="205" t="s">
        <v>314</v>
      </c>
      <c r="Q16" s="205" t="s">
        <v>315</v>
      </c>
      <c r="R16" s="205" t="s">
        <v>314</v>
      </c>
      <c r="S16" s="205" t="s">
        <v>315</v>
      </c>
      <c r="T16" s="206" t="s">
        <v>305</v>
      </c>
      <c r="U16" s="206" t="s">
        <v>45</v>
      </c>
      <c r="V16" s="207" t="s">
        <v>316</v>
      </c>
      <c r="W16" s="208" t="s">
        <v>317</v>
      </c>
      <c r="X16" s="207" t="s">
        <v>318</v>
      </c>
      <c r="Y16" s="199" t="s">
        <v>319</v>
      </c>
      <c r="Z16" s="199" t="s">
        <v>320</v>
      </c>
      <c r="AA16" s="199" t="s">
        <v>321</v>
      </c>
      <c r="AB16" s="209" t="s">
        <v>322</v>
      </c>
      <c r="AC16" s="209" t="s">
        <v>323</v>
      </c>
      <c r="AD16" s="199" t="s">
        <v>319</v>
      </c>
      <c r="AE16" s="199" t="s">
        <v>320</v>
      </c>
      <c r="AF16" s="199" t="s">
        <v>321</v>
      </c>
      <c r="AG16" s="209" t="s">
        <v>322</v>
      </c>
      <c r="AH16" s="209" t="s">
        <v>323</v>
      </c>
      <c r="AI16" s="199" t="s">
        <v>319</v>
      </c>
      <c r="AJ16" s="199" t="s">
        <v>320</v>
      </c>
      <c r="AK16" s="199" t="s">
        <v>321</v>
      </c>
      <c r="AL16" s="209" t="s">
        <v>322</v>
      </c>
      <c r="AM16" s="209" t="s">
        <v>323</v>
      </c>
      <c r="AN16" s="199" t="s">
        <v>319</v>
      </c>
      <c r="AO16" s="199" t="s">
        <v>320</v>
      </c>
      <c r="AP16" s="199" t="s">
        <v>321</v>
      </c>
      <c r="AQ16" s="209" t="s">
        <v>324</v>
      </c>
      <c r="AR16" s="210" t="s">
        <v>325</v>
      </c>
      <c r="AS16" s="210" t="s">
        <v>326</v>
      </c>
      <c r="AT16" s="210" t="s">
        <v>327</v>
      </c>
      <c r="AU16" s="210" t="s">
        <v>328</v>
      </c>
      <c r="AV16" s="210" t="s">
        <v>323</v>
      </c>
      <c r="AW16" s="199" t="s">
        <v>319</v>
      </c>
      <c r="AX16" s="199" t="s">
        <v>320</v>
      </c>
      <c r="AY16" s="199" t="s">
        <v>321</v>
      </c>
      <c r="AZ16" s="209" t="s">
        <v>322</v>
      </c>
      <c r="BA16" s="209" t="s">
        <v>323</v>
      </c>
      <c r="BB16" s="205" t="s">
        <v>319</v>
      </c>
      <c r="BC16" s="199" t="s">
        <v>320</v>
      </c>
      <c r="BD16" s="199" t="s">
        <v>321</v>
      </c>
      <c r="BE16" s="209" t="s">
        <v>322</v>
      </c>
      <c r="BF16" s="199" t="s">
        <v>323</v>
      </c>
      <c r="BG16" s="115"/>
    </row>
    <row r="17" spans="1:61" ht="19.5" customHeight="1" x14ac:dyDescent="0.25">
      <c r="A17" s="198">
        <v>1</v>
      </c>
      <c r="B17" s="198">
        <v>2</v>
      </c>
      <c r="C17" s="198">
        <v>3</v>
      </c>
      <c r="D17" s="198">
        <v>4</v>
      </c>
      <c r="E17" s="198">
        <v>5</v>
      </c>
      <c r="F17" s="198">
        <v>6</v>
      </c>
      <c r="G17" s="198">
        <v>7</v>
      </c>
      <c r="H17" s="198">
        <v>8</v>
      </c>
      <c r="I17" s="198">
        <v>9</v>
      </c>
      <c r="J17" s="198">
        <v>10</v>
      </c>
      <c r="K17" s="198">
        <v>11</v>
      </c>
      <c r="L17" s="198">
        <v>12</v>
      </c>
      <c r="M17" s="198">
        <v>13</v>
      </c>
      <c r="N17" s="198">
        <v>14</v>
      </c>
      <c r="O17" s="198">
        <v>15</v>
      </c>
      <c r="P17" s="211" t="s">
        <v>329</v>
      </c>
      <c r="Q17" s="211" t="s">
        <v>330</v>
      </c>
      <c r="R17" s="211" t="s">
        <v>331</v>
      </c>
      <c r="S17" s="211" t="s">
        <v>332</v>
      </c>
      <c r="T17" s="198">
        <v>17</v>
      </c>
      <c r="U17" s="198">
        <v>18</v>
      </c>
      <c r="V17" s="198">
        <v>19</v>
      </c>
      <c r="W17" s="198">
        <v>20</v>
      </c>
      <c r="X17" s="198">
        <v>21</v>
      </c>
      <c r="Y17" s="198">
        <v>22</v>
      </c>
      <c r="Z17" s="198">
        <v>23</v>
      </c>
      <c r="AA17" s="198">
        <v>24</v>
      </c>
      <c r="AB17" s="198">
        <v>25</v>
      </c>
      <c r="AC17" s="198">
        <v>26</v>
      </c>
      <c r="AD17" s="198">
        <v>27</v>
      </c>
      <c r="AE17" s="198">
        <v>28</v>
      </c>
      <c r="AF17" s="198">
        <v>29</v>
      </c>
      <c r="AG17" s="198">
        <v>30</v>
      </c>
      <c r="AH17" s="198">
        <v>31</v>
      </c>
      <c r="AI17" s="211" t="s">
        <v>333</v>
      </c>
      <c r="AJ17" s="211" t="s">
        <v>334</v>
      </c>
      <c r="AK17" s="211" t="s">
        <v>335</v>
      </c>
      <c r="AL17" s="211" t="s">
        <v>336</v>
      </c>
      <c r="AM17" s="211" t="s">
        <v>337</v>
      </c>
      <c r="AN17" s="211" t="s">
        <v>338</v>
      </c>
      <c r="AO17" s="211" t="s">
        <v>339</v>
      </c>
      <c r="AP17" s="211" t="s">
        <v>340</v>
      </c>
      <c r="AQ17" s="211" t="s">
        <v>341</v>
      </c>
      <c r="AR17" s="212">
        <v>0</v>
      </c>
      <c r="AS17" s="212">
        <v>0</v>
      </c>
      <c r="AT17" s="212">
        <v>0</v>
      </c>
      <c r="AU17" s="212">
        <v>0</v>
      </c>
      <c r="AV17" s="211" t="s">
        <v>342</v>
      </c>
      <c r="AW17" s="198">
        <v>33</v>
      </c>
      <c r="AX17" s="198">
        <v>34</v>
      </c>
      <c r="AY17" s="198">
        <v>35</v>
      </c>
      <c r="AZ17" s="198">
        <v>36</v>
      </c>
      <c r="BA17" s="198">
        <v>37</v>
      </c>
      <c r="BB17" s="200">
        <v>38</v>
      </c>
      <c r="BC17" s="198">
        <v>39</v>
      </c>
      <c r="BD17" s="198">
        <v>40</v>
      </c>
      <c r="BE17" s="198">
        <v>41</v>
      </c>
      <c r="BF17" s="198">
        <v>42</v>
      </c>
      <c r="BG17" s="198">
        <v>43</v>
      </c>
    </row>
    <row r="18" spans="1:61" ht="19.5" customHeight="1" x14ac:dyDescent="0.25">
      <c r="A18" s="140">
        <v>0</v>
      </c>
      <c r="B18" s="141" t="s">
        <v>100</v>
      </c>
      <c r="C18" s="142" t="s">
        <v>101</v>
      </c>
      <c r="D18" s="213" t="s">
        <v>101</v>
      </c>
      <c r="E18" s="213" t="s">
        <v>101</v>
      </c>
      <c r="F18" s="213" t="s">
        <v>101</v>
      </c>
      <c r="G18" s="213" t="s">
        <v>101</v>
      </c>
      <c r="H18" s="213" t="s">
        <v>101</v>
      </c>
      <c r="I18" s="213" t="s">
        <v>101</v>
      </c>
      <c r="J18" s="213" t="s">
        <v>101</v>
      </c>
      <c r="K18" s="213" t="s">
        <v>101</v>
      </c>
      <c r="L18" s="213" t="s">
        <v>101</v>
      </c>
      <c r="M18" s="213" t="s">
        <v>101</v>
      </c>
      <c r="N18" s="144">
        <f>N25</f>
        <v>1.1000000000000001E-3</v>
      </c>
      <c r="O18" s="214">
        <f t="shared" ref="O18:BF18" si="0">SUM(O19:O24)</f>
        <v>7.6396419780000002</v>
      </c>
      <c r="P18" s="214">
        <f t="shared" si="0"/>
        <v>77.087389778400009</v>
      </c>
      <c r="Q18" s="214">
        <f t="shared" si="0"/>
        <v>77.087386379999998</v>
      </c>
      <c r="R18" s="214">
        <f t="shared" si="0"/>
        <v>38.349268130599995</v>
      </c>
      <c r="S18" s="214">
        <f t="shared" si="0"/>
        <v>38.349268130599995</v>
      </c>
      <c r="T18" s="214">
        <f t="shared" si="0"/>
        <v>77.087386379999998</v>
      </c>
      <c r="U18" s="214">
        <f t="shared" si="0"/>
        <v>57.382067530599997</v>
      </c>
      <c r="V18" s="214">
        <f t="shared" si="0"/>
        <v>66.855051551999992</v>
      </c>
      <c r="W18" s="214">
        <f t="shared" si="0"/>
        <v>46.584211871999997</v>
      </c>
      <c r="X18" s="214">
        <f t="shared" si="0"/>
        <v>25.239056050599999</v>
      </c>
      <c r="Y18" s="214">
        <f t="shared" si="0"/>
        <v>22.884733757799999</v>
      </c>
      <c r="Z18" s="214">
        <f t="shared" si="0"/>
        <v>0</v>
      </c>
      <c r="AA18" s="214">
        <f t="shared" si="0"/>
        <v>0</v>
      </c>
      <c r="AB18" s="214">
        <f t="shared" si="0"/>
        <v>22.884733757799999</v>
      </c>
      <c r="AC18" s="214">
        <f t="shared" si="0"/>
        <v>0</v>
      </c>
      <c r="AD18" s="214">
        <f t="shared" si="0"/>
        <v>21.297870637800003</v>
      </c>
      <c r="AE18" s="214">
        <f t="shared" si="0"/>
        <v>0</v>
      </c>
      <c r="AF18" s="214">
        <f t="shared" si="0"/>
        <v>0</v>
      </c>
      <c r="AG18" s="214">
        <f t="shared" si="0"/>
        <v>21.297870637800003</v>
      </c>
      <c r="AH18" s="214">
        <f t="shared" si="0"/>
        <v>0</v>
      </c>
      <c r="AI18" s="214">
        <f t="shared" si="0"/>
        <v>22.427702159999999</v>
      </c>
      <c r="AJ18" s="214">
        <f t="shared" si="0"/>
        <v>0</v>
      </c>
      <c r="AK18" s="214">
        <f t="shared" si="0"/>
        <v>0</v>
      </c>
      <c r="AL18" s="214">
        <f t="shared" si="0"/>
        <v>22.427702159999999</v>
      </c>
      <c r="AM18" s="214">
        <f t="shared" si="0"/>
        <v>0</v>
      </c>
      <c r="AN18" s="214">
        <f t="shared" si="0"/>
        <v>13.483754130600001</v>
      </c>
      <c r="AO18" s="214">
        <f t="shared" si="0"/>
        <v>0</v>
      </c>
      <c r="AP18" s="214">
        <f t="shared" si="0"/>
        <v>0</v>
      </c>
      <c r="AQ18" s="214">
        <f t="shared" si="0"/>
        <v>13.483754130600001</v>
      </c>
      <c r="AR18" s="214">
        <f t="shared" si="0"/>
        <v>5.0125259706000005</v>
      </c>
      <c r="AS18" s="214">
        <f t="shared" si="0"/>
        <v>1.1172715999999996</v>
      </c>
      <c r="AT18" s="214">
        <f t="shared" si="0"/>
        <v>1.9022543999999999</v>
      </c>
      <c r="AU18" s="214">
        <f t="shared" si="0"/>
        <v>5.45170216</v>
      </c>
      <c r="AV18" s="214">
        <f t="shared" si="0"/>
        <v>0</v>
      </c>
      <c r="AW18" s="214">
        <f t="shared" si="0"/>
        <v>51.365243775799996</v>
      </c>
      <c r="AX18" s="214">
        <f t="shared" si="0"/>
        <v>0</v>
      </c>
      <c r="AY18" s="214">
        <f t="shared" si="0"/>
        <v>0</v>
      </c>
      <c r="AZ18" s="214">
        <f t="shared" si="0"/>
        <v>51.365243775799996</v>
      </c>
      <c r="BA18" s="214">
        <f t="shared" si="0"/>
        <v>0</v>
      </c>
      <c r="BB18" s="214">
        <f t="shared" si="0"/>
        <v>42.421266746400001</v>
      </c>
      <c r="BC18" s="214">
        <f t="shared" si="0"/>
        <v>0</v>
      </c>
      <c r="BD18" s="214">
        <f t="shared" si="0"/>
        <v>0</v>
      </c>
      <c r="BE18" s="214">
        <f t="shared" si="0"/>
        <v>42.421266746400001</v>
      </c>
      <c r="BF18" s="214">
        <f t="shared" si="0"/>
        <v>0</v>
      </c>
      <c r="BG18" s="215" t="s">
        <v>101</v>
      </c>
      <c r="BH18" s="178">
        <v>51.420022304600003</v>
      </c>
      <c r="BI18" s="178">
        <v>42.475831223599997</v>
      </c>
    </row>
    <row r="19" spans="1:61" ht="19.5" customHeight="1" x14ac:dyDescent="0.25">
      <c r="A19" s="136" t="s">
        <v>102</v>
      </c>
      <c r="B19" s="146" t="s">
        <v>103</v>
      </c>
      <c r="C19" s="147" t="s">
        <v>101</v>
      </c>
      <c r="D19" s="215" t="s">
        <v>101</v>
      </c>
      <c r="E19" s="215" t="s">
        <v>101</v>
      </c>
      <c r="F19" s="215" t="s">
        <v>101</v>
      </c>
      <c r="G19" s="215" t="s">
        <v>101</v>
      </c>
      <c r="H19" s="215" t="s">
        <v>101</v>
      </c>
      <c r="I19" s="215" t="s">
        <v>101</v>
      </c>
      <c r="J19" s="215" t="s">
        <v>101</v>
      </c>
      <c r="K19" s="215" t="s">
        <v>101</v>
      </c>
      <c r="L19" s="215" t="s">
        <v>101</v>
      </c>
      <c r="M19" s="215" t="s">
        <v>101</v>
      </c>
      <c r="N19" s="149">
        <f t="shared" ref="N19:BF19" si="1">N25</f>
        <v>1.1000000000000001E-3</v>
      </c>
      <c r="O19" s="216">
        <f t="shared" si="1"/>
        <v>0.3</v>
      </c>
      <c r="P19" s="216">
        <f t="shared" si="1"/>
        <v>0.69738</v>
      </c>
      <c r="Q19" s="216">
        <f t="shared" si="1"/>
        <v>0.69738</v>
      </c>
      <c r="R19" s="216">
        <f t="shared" si="1"/>
        <v>2.5996344000000002</v>
      </c>
      <c r="S19" s="216">
        <f t="shared" si="1"/>
        <v>2.5996344000000002</v>
      </c>
      <c r="T19" s="216">
        <f t="shared" si="1"/>
        <v>0.69738</v>
      </c>
      <c r="U19" s="216">
        <f t="shared" si="1"/>
        <v>2.5996344000000002</v>
      </c>
      <c r="V19" s="216">
        <f t="shared" si="1"/>
        <v>0.39738000000000001</v>
      </c>
      <c r="W19" s="216">
        <f t="shared" si="1"/>
        <v>0</v>
      </c>
      <c r="X19" s="216">
        <f t="shared" si="1"/>
        <v>1.9022543999999999</v>
      </c>
      <c r="Y19" s="216">
        <f t="shared" si="1"/>
        <v>0.3968419178</v>
      </c>
      <c r="Z19" s="216">
        <f t="shared" si="1"/>
        <v>0</v>
      </c>
      <c r="AA19" s="216">
        <f t="shared" si="1"/>
        <v>0</v>
      </c>
      <c r="AB19" s="216">
        <f t="shared" si="1"/>
        <v>0.3968419178</v>
      </c>
      <c r="AC19" s="216">
        <f t="shared" si="1"/>
        <v>0</v>
      </c>
      <c r="AD19" s="216">
        <f t="shared" si="1"/>
        <v>0.3968419178</v>
      </c>
      <c r="AE19" s="216">
        <f t="shared" si="1"/>
        <v>0</v>
      </c>
      <c r="AF19" s="216">
        <f t="shared" si="1"/>
        <v>0</v>
      </c>
      <c r="AG19" s="216">
        <f t="shared" si="1"/>
        <v>0.3968419178</v>
      </c>
      <c r="AH19" s="216">
        <f t="shared" si="1"/>
        <v>0</v>
      </c>
      <c r="AI19" s="216">
        <f t="shared" si="1"/>
        <v>0</v>
      </c>
      <c r="AJ19" s="216">
        <f t="shared" si="1"/>
        <v>0</v>
      </c>
      <c r="AK19" s="216">
        <f t="shared" si="1"/>
        <v>0</v>
      </c>
      <c r="AL19" s="216">
        <f t="shared" si="1"/>
        <v>0</v>
      </c>
      <c r="AM19" s="216">
        <f t="shared" si="1"/>
        <v>0</v>
      </c>
      <c r="AN19" s="216">
        <f t="shared" si="1"/>
        <v>1.9022543999999999</v>
      </c>
      <c r="AO19" s="216">
        <f t="shared" si="1"/>
        <v>0</v>
      </c>
      <c r="AP19" s="216">
        <f t="shared" si="1"/>
        <v>0</v>
      </c>
      <c r="AQ19" s="216">
        <f t="shared" si="1"/>
        <v>1.9022543999999999</v>
      </c>
      <c r="AR19" s="216">
        <f t="shared" si="1"/>
        <v>0</v>
      </c>
      <c r="AS19" s="216">
        <f t="shared" si="1"/>
        <v>0</v>
      </c>
      <c r="AT19" s="216">
        <f t="shared" si="1"/>
        <v>1.9022543999999999</v>
      </c>
      <c r="AU19" s="216">
        <f t="shared" si="1"/>
        <v>0</v>
      </c>
      <c r="AV19" s="216">
        <f t="shared" si="1"/>
        <v>0</v>
      </c>
      <c r="AW19" s="216">
        <f t="shared" si="1"/>
        <v>0.69684191780000004</v>
      </c>
      <c r="AX19" s="216">
        <f t="shared" si="1"/>
        <v>0</v>
      </c>
      <c r="AY19" s="216">
        <f t="shared" si="1"/>
        <v>0</v>
      </c>
      <c r="AZ19" s="216">
        <f t="shared" si="1"/>
        <v>0.69684191780000004</v>
      </c>
      <c r="BA19" s="216">
        <f t="shared" si="1"/>
        <v>0</v>
      </c>
      <c r="BB19" s="216">
        <f t="shared" si="1"/>
        <v>2.5990963177999999</v>
      </c>
      <c r="BC19" s="216">
        <f t="shared" si="1"/>
        <v>0</v>
      </c>
      <c r="BD19" s="216">
        <f t="shared" si="1"/>
        <v>0</v>
      </c>
      <c r="BE19" s="216">
        <f t="shared" si="1"/>
        <v>2.5990963177999999</v>
      </c>
      <c r="BF19" s="216">
        <f t="shared" si="1"/>
        <v>0</v>
      </c>
      <c r="BG19" s="215" t="s">
        <v>101</v>
      </c>
      <c r="BH19" s="217">
        <f>BH18-AZ18</f>
        <v>5.4778528800007109E-2</v>
      </c>
      <c r="BI19" s="217">
        <f>BI18-BE18</f>
        <v>5.456447719999602E-2</v>
      </c>
    </row>
    <row r="20" spans="1:61" ht="19.5" customHeight="1" x14ac:dyDescent="0.25">
      <c r="A20" s="136" t="s">
        <v>104</v>
      </c>
      <c r="B20" s="146" t="s">
        <v>105</v>
      </c>
      <c r="C20" s="147" t="s">
        <v>101</v>
      </c>
      <c r="D20" s="215" t="s">
        <v>101</v>
      </c>
      <c r="E20" s="215" t="s">
        <v>101</v>
      </c>
      <c r="F20" s="215" t="s">
        <v>101</v>
      </c>
      <c r="G20" s="215" t="s">
        <v>101</v>
      </c>
      <c r="H20" s="215" t="s">
        <v>101</v>
      </c>
      <c r="I20" s="215" t="s">
        <v>101</v>
      </c>
      <c r="J20" s="215" t="s">
        <v>101</v>
      </c>
      <c r="K20" s="215" t="s">
        <v>101</v>
      </c>
      <c r="L20" s="215" t="s">
        <v>101</v>
      </c>
      <c r="M20" s="215" t="s">
        <v>101</v>
      </c>
      <c r="N20" s="149">
        <f t="shared" ref="N20:BF20" si="2">N48</f>
        <v>0</v>
      </c>
      <c r="O20" s="216">
        <f t="shared" si="2"/>
        <v>4.68682</v>
      </c>
      <c r="P20" s="216">
        <f t="shared" si="2"/>
        <v>56.438457380000003</v>
      </c>
      <c r="Q20" s="216">
        <f t="shared" si="2"/>
        <v>56.438457380000003</v>
      </c>
      <c r="R20" s="216">
        <f t="shared" si="2"/>
        <v>24.9185671306</v>
      </c>
      <c r="S20" s="216">
        <f t="shared" si="2"/>
        <v>24.9185671306</v>
      </c>
      <c r="T20" s="216">
        <f t="shared" si="2"/>
        <v>56.438457380000003</v>
      </c>
      <c r="U20" s="216">
        <f t="shared" si="2"/>
        <v>24.9185671306</v>
      </c>
      <c r="V20" s="216">
        <f t="shared" si="2"/>
        <v>51.149969392000003</v>
      </c>
      <c r="W20" s="216">
        <f t="shared" si="2"/>
        <v>33.740509711999998</v>
      </c>
      <c r="X20" s="216">
        <f t="shared" si="2"/>
        <v>2.8835624905999993</v>
      </c>
      <c r="Y20" s="216">
        <f t="shared" si="2"/>
        <v>18.935349679999998</v>
      </c>
      <c r="Z20" s="216">
        <f t="shared" si="2"/>
        <v>0</v>
      </c>
      <c r="AA20" s="216">
        <f t="shared" si="2"/>
        <v>0</v>
      </c>
      <c r="AB20" s="216">
        <f t="shared" si="2"/>
        <v>18.935349679999998</v>
      </c>
      <c r="AC20" s="216">
        <f t="shared" si="2"/>
        <v>0</v>
      </c>
      <c r="AD20" s="216">
        <f t="shared" si="2"/>
        <v>17.348486560000001</v>
      </c>
      <c r="AE20" s="216">
        <f t="shared" si="2"/>
        <v>0</v>
      </c>
      <c r="AF20" s="216">
        <f t="shared" si="2"/>
        <v>0</v>
      </c>
      <c r="AG20" s="216">
        <f t="shared" si="2"/>
        <v>17.348486560000001</v>
      </c>
      <c r="AH20" s="216">
        <f t="shared" si="2"/>
        <v>0</v>
      </c>
      <c r="AI20" s="216">
        <f t="shared" si="2"/>
        <v>12.195</v>
      </c>
      <c r="AJ20" s="216">
        <f t="shared" si="2"/>
        <v>0</v>
      </c>
      <c r="AK20" s="216">
        <f t="shared" si="2"/>
        <v>0</v>
      </c>
      <c r="AL20" s="216">
        <f t="shared" si="2"/>
        <v>12.195</v>
      </c>
      <c r="AM20" s="216">
        <f t="shared" si="2"/>
        <v>0</v>
      </c>
      <c r="AN20" s="216">
        <f t="shared" si="2"/>
        <v>2.8832605706000001</v>
      </c>
      <c r="AO20" s="216">
        <f t="shared" si="2"/>
        <v>0</v>
      </c>
      <c r="AP20" s="216">
        <f t="shared" si="2"/>
        <v>0</v>
      </c>
      <c r="AQ20" s="216">
        <f t="shared" si="2"/>
        <v>2.8832605706000001</v>
      </c>
      <c r="AR20" s="216">
        <f t="shared" si="2"/>
        <v>2.8832605706000001</v>
      </c>
      <c r="AS20" s="216">
        <f t="shared" si="2"/>
        <v>0</v>
      </c>
      <c r="AT20" s="216">
        <f t="shared" si="2"/>
        <v>0</v>
      </c>
      <c r="AU20" s="216">
        <f t="shared" si="2"/>
        <v>0</v>
      </c>
      <c r="AV20" s="216">
        <f t="shared" si="2"/>
        <v>0</v>
      </c>
      <c r="AW20" s="216">
        <f t="shared" si="2"/>
        <v>34.230306559999995</v>
      </c>
      <c r="AX20" s="216">
        <f t="shared" si="2"/>
        <v>0</v>
      </c>
      <c r="AY20" s="216">
        <f t="shared" si="2"/>
        <v>0</v>
      </c>
      <c r="AZ20" s="216">
        <f t="shared" si="2"/>
        <v>34.230306559999995</v>
      </c>
      <c r="BA20" s="216">
        <f t="shared" si="2"/>
        <v>0</v>
      </c>
      <c r="BB20" s="216">
        <f t="shared" si="2"/>
        <v>24.918567130600003</v>
      </c>
      <c r="BC20" s="216">
        <f t="shared" si="2"/>
        <v>0</v>
      </c>
      <c r="BD20" s="216">
        <f t="shared" si="2"/>
        <v>0</v>
      </c>
      <c r="BE20" s="216">
        <f t="shared" si="2"/>
        <v>24.918567130600003</v>
      </c>
      <c r="BF20" s="216">
        <f t="shared" si="2"/>
        <v>0</v>
      </c>
      <c r="BG20" s="215" t="s">
        <v>101</v>
      </c>
    </row>
    <row r="21" spans="1:61" ht="35.25" customHeight="1" x14ac:dyDescent="0.25">
      <c r="A21" s="136" t="s">
        <v>106</v>
      </c>
      <c r="B21" s="146" t="s">
        <v>107</v>
      </c>
      <c r="C21" s="147" t="s">
        <v>101</v>
      </c>
      <c r="D21" s="215" t="s">
        <v>101</v>
      </c>
      <c r="E21" s="215" t="s">
        <v>101</v>
      </c>
      <c r="F21" s="215" t="s">
        <v>101</v>
      </c>
      <c r="G21" s="215" t="s">
        <v>101</v>
      </c>
      <c r="H21" s="215" t="s">
        <v>101</v>
      </c>
      <c r="I21" s="215" t="s">
        <v>101</v>
      </c>
      <c r="J21" s="215" t="s">
        <v>101</v>
      </c>
      <c r="K21" s="215" t="s">
        <v>101</v>
      </c>
      <c r="L21" s="215" t="s">
        <v>101</v>
      </c>
      <c r="M21" s="215" t="s">
        <v>101</v>
      </c>
      <c r="N21" s="149">
        <f t="shared" ref="N21:BF21" si="3">N89</f>
        <v>0</v>
      </c>
      <c r="O21" s="216">
        <f t="shared" si="3"/>
        <v>0</v>
      </c>
      <c r="P21" s="216">
        <f t="shared" si="3"/>
        <v>0</v>
      </c>
      <c r="Q21" s="216">
        <f t="shared" si="3"/>
        <v>0</v>
      </c>
      <c r="R21" s="216">
        <f t="shared" si="3"/>
        <v>0</v>
      </c>
      <c r="S21" s="216">
        <f t="shared" si="3"/>
        <v>0</v>
      </c>
      <c r="T21" s="216">
        <f t="shared" si="3"/>
        <v>0</v>
      </c>
      <c r="U21" s="216">
        <f t="shared" si="3"/>
        <v>0</v>
      </c>
      <c r="V21" s="216">
        <f t="shared" si="3"/>
        <v>0</v>
      </c>
      <c r="W21" s="216">
        <f t="shared" si="3"/>
        <v>0</v>
      </c>
      <c r="X21" s="216">
        <f t="shared" si="3"/>
        <v>0</v>
      </c>
      <c r="Y21" s="216">
        <f t="shared" si="3"/>
        <v>0</v>
      </c>
      <c r="Z21" s="216">
        <f t="shared" si="3"/>
        <v>0</v>
      </c>
      <c r="AA21" s="216">
        <f t="shared" si="3"/>
        <v>0</v>
      </c>
      <c r="AB21" s="216">
        <f t="shared" si="3"/>
        <v>0</v>
      </c>
      <c r="AC21" s="216">
        <f t="shared" si="3"/>
        <v>0</v>
      </c>
      <c r="AD21" s="216">
        <f t="shared" si="3"/>
        <v>0</v>
      </c>
      <c r="AE21" s="216">
        <f t="shared" si="3"/>
        <v>0</v>
      </c>
      <c r="AF21" s="216">
        <f t="shared" si="3"/>
        <v>0</v>
      </c>
      <c r="AG21" s="216">
        <f t="shared" si="3"/>
        <v>0</v>
      </c>
      <c r="AH21" s="216">
        <f t="shared" si="3"/>
        <v>0</v>
      </c>
      <c r="AI21" s="216">
        <f t="shared" si="3"/>
        <v>0</v>
      </c>
      <c r="AJ21" s="216">
        <f t="shared" si="3"/>
        <v>0</v>
      </c>
      <c r="AK21" s="216">
        <f t="shared" si="3"/>
        <v>0</v>
      </c>
      <c r="AL21" s="216">
        <f t="shared" si="3"/>
        <v>0</v>
      </c>
      <c r="AM21" s="216">
        <f t="shared" si="3"/>
        <v>0</v>
      </c>
      <c r="AN21" s="216">
        <f t="shared" si="3"/>
        <v>0</v>
      </c>
      <c r="AO21" s="216">
        <f t="shared" si="3"/>
        <v>0</v>
      </c>
      <c r="AP21" s="216">
        <f t="shared" si="3"/>
        <v>0</v>
      </c>
      <c r="AQ21" s="216">
        <f t="shared" si="3"/>
        <v>0</v>
      </c>
      <c r="AR21" s="216">
        <f t="shared" si="3"/>
        <v>0</v>
      </c>
      <c r="AS21" s="216">
        <f t="shared" si="3"/>
        <v>0</v>
      </c>
      <c r="AT21" s="216">
        <f t="shared" si="3"/>
        <v>0</v>
      </c>
      <c r="AU21" s="216">
        <f t="shared" si="3"/>
        <v>0</v>
      </c>
      <c r="AV21" s="216">
        <f t="shared" si="3"/>
        <v>0</v>
      </c>
      <c r="AW21" s="216">
        <f t="shared" si="3"/>
        <v>0</v>
      </c>
      <c r="AX21" s="216">
        <f t="shared" si="3"/>
        <v>0</v>
      </c>
      <c r="AY21" s="216">
        <f t="shared" si="3"/>
        <v>0</v>
      </c>
      <c r="AZ21" s="216">
        <f t="shared" si="3"/>
        <v>0</v>
      </c>
      <c r="BA21" s="216">
        <f t="shared" si="3"/>
        <v>0</v>
      </c>
      <c r="BB21" s="216">
        <f t="shared" si="3"/>
        <v>0</v>
      </c>
      <c r="BC21" s="216">
        <f t="shared" si="3"/>
        <v>0</v>
      </c>
      <c r="BD21" s="216">
        <f t="shared" si="3"/>
        <v>0</v>
      </c>
      <c r="BE21" s="216">
        <f t="shared" si="3"/>
        <v>0</v>
      </c>
      <c r="BF21" s="216">
        <f t="shared" si="3"/>
        <v>0</v>
      </c>
      <c r="BG21" s="215" t="s">
        <v>101</v>
      </c>
    </row>
    <row r="22" spans="1:61" ht="19.5" customHeight="1" x14ac:dyDescent="0.25">
      <c r="A22" s="136" t="s">
        <v>108</v>
      </c>
      <c r="B22" s="146" t="s">
        <v>109</v>
      </c>
      <c r="C22" s="147" t="s">
        <v>101</v>
      </c>
      <c r="D22" s="215" t="s">
        <v>101</v>
      </c>
      <c r="E22" s="215" t="s">
        <v>101</v>
      </c>
      <c r="F22" s="215" t="s">
        <v>101</v>
      </c>
      <c r="G22" s="215" t="s">
        <v>101</v>
      </c>
      <c r="H22" s="215" t="s">
        <v>101</v>
      </c>
      <c r="I22" s="215" t="s">
        <v>101</v>
      </c>
      <c r="J22" s="215" t="s">
        <v>101</v>
      </c>
      <c r="K22" s="215" t="s">
        <v>101</v>
      </c>
      <c r="L22" s="215" t="s">
        <v>101</v>
      </c>
      <c r="M22" s="215" t="s">
        <v>101</v>
      </c>
      <c r="N22" s="149">
        <f t="shared" ref="N22:BF22" si="4">N92</f>
        <v>0</v>
      </c>
      <c r="O22" s="216">
        <f t="shared" si="4"/>
        <v>0</v>
      </c>
      <c r="P22" s="216">
        <f t="shared" si="4"/>
        <v>14.218459999999999</v>
      </c>
      <c r="Q22" s="216">
        <f t="shared" si="4"/>
        <v>14.218459999999999</v>
      </c>
      <c r="R22" s="216">
        <f t="shared" si="4"/>
        <v>4.7557776</v>
      </c>
      <c r="S22" s="216">
        <f t="shared" si="4"/>
        <v>4.7557776</v>
      </c>
      <c r="T22" s="216">
        <f t="shared" si="4"/>
        <v>14.218459999999999</v>
      </c>
      <c r="U22" s="216">
        <f t="shared" si="4"/>
        <v>4.7557776</v>
      </c>
      <c r="V22" s="216">
        <f t="shared" si="4"/>
        <v>14.218999999999999</v>
      </c>
      <c r="W22" s="216">
        <f t="shared" si="4"/>
        <v>11.754999999999999</v>
      </c>
      <c r="X22" s="216">
        <f t="shared" si="4"/>
        <v>14.0469376</v>
      </c>
      <c r="Y22" s="216">
        <f t="shared" si="4"/>
        <v>2.4638399999999998</v>
      </c>
      <c r="Z22" s="216">
        <f t="shared" si="4"/>
        <v>0</v>
      </c>
      <c r="AA22" s="216">
        <f t="shared" si="4"/>
        <v>0</v>
      </c>
      <c r="AB22" s="216">
        <f t="shared" si="4"/>
        <v>2.4638399999999998</v>
      </c>
      <c r="AC22" s="216">
        <f t="shared" si="4"/>
        <v>0</v>
      </c>
      <c r="AD22" s="216">
        <f t="shared" si="4"/>
        <v>2.4638399999999998</v>
      </c>
      <c r="AE22" s="216">
        <f t="shared" si="4"/>
        <v>0</v>
      </c>
      <c r="AF22" s="216">
        <f t="shared" si="4"/>
        <v>0</v>
      </c>
      <c r="AG22" s="216">
        <f t="shared" si="4"/>
        <v>2.4638399999999998</v>
      </c>
      <c r="AH22" s="216">
        <f t="shared" si="4"/>
        <v>0</v>
      </c>
      <c r="AI22" s="216">
        <f t="shared" si="4"/>
        <v>9.1440000000000001</v>
      </c>
      <c r="AJ22" s="216">
        <f t="shared" si="4"/>
        <v>0</v>
      </c>
      <c r="AK22" s="216">
        <f t="shared" si="4"/>
        <v>0</v>
      </c>
      <c r="AL22" s="216">
        <f t="shared" si="4"/>
        <v>9.1440000000000001</v>
      </c>
      <c r="AM22" s="216">
        <f t="shared" si="4"/>
        <v>0</v>
      </c>
      <c r="AN22" s="216">
        <f t="shared" si="4"/>
        <v>2.2919375999999998</v>
      </c>
      <c r="AO22" s="216">
        <f t="shared" si="4"/>
        <v>0</v>
      </c>
      <c r="AP22" s="216">
        <f t="shared" si="4"/>
        <v>0</v>
      </c>
      <c r="AQ22" s="216">
        <f t="shared" si="4"/>
        <v>2.2919375999999998</v>
      </c>
      <c r="AR22" s="216">
        <f t="shared" si="4"/>
        <v>2.1292654</v>
      </c>
      <c r="AS22" s="216">
        <f t="shared" si="4"/>
        <v>0.16267219999999982</v>
      </c>
      <c r="AT22" s="216">
        <f t="shared" si="4"/>
        <v>0</v>
      </c>
      <c r="AU22" s="216">
        <f t="shared" si="4"/>
        <v>0</v>
      </c>
      <c r="AV22" s="216">
        <f t="shared" si="4"/>
        <v>0</v>
      </c>
      <c r="AW22" s="216">
        <f t="shared" si="4"/>
        <v>11.607839999999999</v>
      </c>
      <c r="AX22" s="216">
        <f t="shared" si="4"/>
        <v>0</v>
      </c>
      <c r="AY22" s="216">
        <f t="shared" si="4"/>
        <v>0</v>
      </c>
      <c r="AZ22" s="216">
        <f t="shared" si="4"/>
        <v>11.607839999999999</v>
      </c>
      <c r="BA22" s="216">
        <f t="shared" si="4"/>
        <v>0</v>
      </c>
      <c r="BB22" s="216">
        <f t="shared" si="4"/>
        <v>4.7557776</v>
      </c>
      <c r="BC22" s="216">
        <f t="shared" si="4"/>
        <v>0</v>
      </c>
      <c r="BD22" s="216">
        <f t="shared" si="4"/>
        <v>0</v>
      </c>
      <c r="BE22" s="216">
        <f t="shared" si="4"/>
        <v>4.7557776</v>
      </c>
      <c r="BF22" s="216">
        <f t="shared" si="4"/>
        <v>0</v>
      </c>
      <c r="BG22" s="215" t="s">
        <v>101</v>
      </c>
    </row>
    <row r="23" spans="1:61" ht="30" customHeight="1" x14ac:dyDescent="0.25">
      <c r="A23" s="136" t="s">
        <v>110</v>
      </c>
      <c r="B23" s="146" t="s">
        <v>111</v>
      </c>
      <c r="C23" s="147" t="s">
        <v>101</v>
      </c>
      <c r="D23" s="215" t="s">
        <v>101</v>
      </c>
      <c r="E23" s="215" t="s">
        <v>101</v>
      </c>
      <c r="F23" s="215" t="s">
        <v>101</v>
      </c>
      <c r="G23" s="215" t="s">
        <v>101</v>
      </c>
      <c r="H23" s="215" t="s">
        <v>101</v>
      </c>
      <c r="I23" s="215" t="s">
        <v>101</v>
      </c>
      <c r="J23" s="215" t="s">
        <v>101</v>
      </c>
      <c r="K23" s="215" t="s">
        <v>101</v>
      </c>
      <c r="L23" s="215" t="s">
        <v>101</v>
      </c>
      <c r="M23" s="215" t="s">
        <v>101</v>
      </c>
      <c r="N23" s="149">
        <f t="shared" ref="N23:BF23" si="5">N102</f>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6">
        <f t="shared" si="5"/>
        <v>0</v>
      </c>
      <c r="AF23" s="216">
        <f t="shared" si="5"/>
        <v>0</v>
      </c>
      <c r="AG23" s="216">
        <f t="shared" si="5"/>
        <v>0</v>
      </c>
      <c r="AH23" s="216">
        <f t="shared" si="5"/>
        <v>0</v>
      </c>
      <c r="AI23" s="216">
        <f t="shared" si="5"/>
        <v>0</v>
      </c>
      <c r="AJ23" s="216">
        <f t="shared" si="5"/>
        <v>0</v>
      </c>
      <c r="AK23" s="216">
        <f t="shared" si="5"/>
        <v>0</v>
      </c>
      <c r="AL23" s="216">
        <f t="shared" si="5"/>
        <v>0</v>
      </c>
      <c r="AM23" s="216">
        <f t="shared" si="5"/>
        <v>0</v>
      </c>
      <c r="AN23" s="216">
        <f t="shared" si="5"/>
        <v>0</v>
      </c>
      <c r="AO23" s="216">
        <f t="shared" si="5"/>
        <v>0</v>
      </c>
      <c r="AP23" s="216">
        <f t="shared" si="5"/>
        <v>0</v>
      </c>
      <c r="AQ23" s="216">
        <f t="shared" si="5"/>
        <v>0</v>
      </c>
      <c r="AR23" s="216">
        <f t="shared" si="5"/>
        <v>0</v>
      </c>
      <c r="AS23" s="216">
        <f t="shared" si="5"/>
        <v>0</v>
      </c>
      <c r="AT23" s="216">
        <f t="shared" si="5"/>
        <v>0</v>
      </c>
      <c r="AU23" s="216">
        <f t="shared" si="5"/>
        <v>0</v>
      </c>
      <c r="AV23" s="216">
        <f t="shared" si="5"/>
        <v>0</v>
      </c>
      <c r="AW23" s="216">
        <f t="shared" si="5"/>
        <v>0</v>
      </c>
      <c r="AX23" s="216">
        <f t="shared" si="5"/>
        <v>0</v>
      </c>
      <c r="AY23" s="216">
        <f t="shared" si="5"/>
        <v>0</v>
      </c>
      <c r="AZ23" s="216">
        <f t="shared" si="5"/>
        <v>0</v>
      </c>
      <c r="BA23" s="216">
        <f t="shared" si="5"/>
        <v>0</v>
      </c>
      <c r="BB23" s="216">
        <f t="shared" si="5"/>
        <v>0</v>
      </c>
      <c r="BC23" s="216">
        <f t="shared" si="5"/>
        <v>0</v>
      </c>
      <c r="BD23" s="216">
        <f t="shared" si="5"/>
        <v>0</v>
      </c>
      <c r="BE23" s="216">
        <f t="shared" si="5"/>
        <v>0</v>
      </c>
      <c r="BF23" s="216">
        <f t="shared" si="5"/>
        <v>0</v>
      </c>
      <c r="BG23" s="215" t="s">
        <v>101</v>
      </c>
    </row>
    <row r="24" spans="1:61" ht="19.5" customHeight="1" x14ac:dyDescent="0.25">
      <c r="A24" s="136" t="s">
        <v>112</v>
      </c>
      <c r="B24" s="146" t="s">
        <v>113</v>
      </c>
      <c r="C24" s="147" t="s">
        <v>101</v>
      </c>
      <c r="D24" s="215" t="s">
        <v>101</v>
      </c>
      <c r="E24" s="215" t="s">
        <v>101</v>
      </c>
      <c r="F24" s="215" t="s">
        <v>101</v>
      </c>
      <c r="G24" s="215" t="s">
        <v>101</v>
      </c>
      <c r="H24" s="215" t="s">
        <v>101</v>
      </c>
      <c r="I24" s="215" t="s">
        <v>101</v>
      </c>
      <c r="J24" s="215" t="s">
        <v>101</v>
      </c>
      <c r="K24" s="215" t="s">
        <v>101</v>
      </c>
      <c r="L24" s="215" t="s">
        <v>101</v>
      </c>
      <c r="M24" s="215" t="s">
        <v>101</v>
      </c>
      <c r="N24" s="149">
        <f t="shared" ref="N24:BF24" si="6">N103</f>
        <v>0</v>
      </c>
      <c r="O24" s="216">
        <f t="shared" si="6"/>
        <v>2.652821978</v>
      </c>
      <c r="P24" s="216">
        <f t="shared" si="6"/>
        <v>5.7330923983999993</v>
      </c>
      <c r="Q24" s="216">
        <f t="shared" si="6"/>
        <v>5.7330889999999988</v>
      </c>
      <c r="R24" s="216">
        <f t="shared" si="6"/>
        <v>6.0752889999999988</v>
      </c>
      <c r="S24" s="216">
        <f t="shared" si="6"/>
        <v>6.0752889999999988</v>
      </c>
      <c r="T24" s="216">
        <f t="shared" si="6"/>
        <v>5.7330889999999988</v>
      </c>
      <c r="U24" s="216">
        <f t="shared" si="6"/>
        <v>25.108088399999996</v>
      </c>
      <c r="V24" s="216">
        <f t="shared" si="6"/>
        <v>1.08870216</v>
      </c>
      <c r="W24" s="216">
        <f t="shared" si="6"/>
        <v>1.08870216</v>
      </c>
      <c r="X24" s="216">
        <f t="shared" si="6"/>
        <v>6.4063015600000011</v>
      </c>
      <c r="Y24" s="216">
        <f t="shared" si="6"/>
        <v>1.08870216</v>
      </c>
      <c r="Z24" s="216">
        <f t="shared" si="6"/>
        <v>0</v>
      </c>
      <c r="AA24" s="216">
        <f t="shared" si="6"/>
        <v>0</v>
      </c>
      <c r="AB24" s="216">
        <f t="shared" si="6"/>
        <v>1.08870216</v>
      </c>
      <c r="AC24" s="216">
        <f t="shared" si="6"/>
        <v>0</v>
      </c>
      <c r="AD24" s="216">
        <f t="shared" si="6"/>
        <v>1.08870216</v>
      </c>
      <c r="AE24" s="216">
        <f t="shared" si="6"/>
        <v>0</v>
      </c>
      <c r="AF24" s="216">
        <f t="shared" si="6"/>
        <v>0</v>
      </c>
      <c r="AG24" s="216">
        <f t="shared" si="6"/>
        <v>1.08870216</v>
      </c>
      <c r="AH24" s="216">
        <f t="shared" si="6"/>
        <v>0</v>
      </c>
      <c r="AI24" s="216">
        <f t="shared" si="6"/>
        <v>1.08870216</v>
      </c>
      <c r="AJ24" s="216">
        <f t="shared" si="6"/>
        <v>0</v>
      </c>
      <c r="AK24" s="216">
        <f t="shared" si="6"/>
        <v>0</v>
      </c>
      <c r="AL24" s="216">
        <f t="shared" si="6"/>
        <v>1.08870216</v>
      </c>
      <c r="AM24" s="216">
        <f t="shared" si="6"/>
        <v>0</v>
      </c>
      <c r="AN24" s="216">
        <f t="shared" si="6"/>
        <v>6.4063015600000011</v>
      </c>
      <c r="AO24" s="216">
        <f t="shared" si="6"/>
        <v>0</v>
      </c>
      <c r="AP24" s="216">
        <f t="shared" si="6"/>
        <v>0</v>
      </c>
      <c r="AQ24" s="216">
        <f t="shared" si="6"/>
        <v>6.4063015600000011</v>
      </c>
      <c r="AR24" s="216">
        <f t="shared" si="6"/>
        <v>0</v>
      </c>
      <c r="AS24" s="216">
        <f t="shared" si="6"/>
        <v>0.95459939999999988</v>
      </c>
      <c r="AT24" s="216">
        <f t="shared" si="6"/>
        <v>0</v>
      </c>
      <c r="AU24" s="216">
        <f t="shared" si="6"/>
        <v>5.45170216</v>
      </c>
      <c r="AV24" s="216">
        <f t="shared" si="6"/>
        <v>0</v>
      </c>
      <c r="AW24" s="216">
        <f t="shared" si="6"/>
        <v>4.830255298</v>
      </c>
      <c r="AX24" s="216">
        <f t="shared" si="6"/>
        <v>0</v>
      </c>
      <c r="AY24" s="216">
        <f t="shared" si="6"/>
        <v>0</v>
      </c>
      <c r="AZ24" s="216">
        <f t="shared" si="6"/>
        <v>4.830255298</v>
      </c>
      <c r="BA24" s="216">
        <f t="shared" si="6"/>
        <v>0</v>
      </c>
      <c r="BB24" s="216">
        <f t="shared" si="6"/>
        <v>10.147825698</v>
      </c>
      <c r="BC24" s="216">
        <f t="shared" si="6"/>
        <v>0</v>
      </c>
      <c r="BD24" s="216">
        <f t="shared" si="6"/>
        <v>0</v>
      </c>
      <c r="BE24" s="216">
        <f t="shared" si="6"/>
        <v>10.147825698</v>
      </c>
      <c r="BF24" s="216">
        <f t="shared" si="6"/>
        <v>0</v>
      </c>
      <c r="BG24" s="215" t="s">
        <v>101</v>
      </c>
    </row>
    <row r="25" spans="1:61" ht="21" customHeight="1" x14ac:dyDescent="0.25">
      <c r="A25" s="151" t="s">
        <v>114</v>
      </c>
      <c r="B25" s="152" t="s">
        <v>115</v>
      </c>
      <c r="C25" s="147" t="s">
        <v>101</v>
      </c>
      <c r="D25" s="215" t="s">
        <v>101</v>
      </c>
      <c r="E25" s="215" t="s">
        <v>101</v>
      </c>
      <c r="F25" s="215" t="s">
        <v>101</v>
      </c>
      <c r="G25" s="215" t="s">
        <v>101</v>
      </c>
      <c r="H25" s="215" t="s">
        <v>101</v>
      </c>
      <c r="I25" s="215" t="s">
        <v>101</v>
      </c>
      <c r="J25" s="215" t="s">
        <v>101</v>
      </c>
      <c r="K25" s="215" t="s">
        <v>101</v>
      </c>
      <c r="L25" s="215" t="s">
        <v>101</v>
      </c>
      <c r="M25" s="215" t="s">
        <v>101</v>
      </c>
      <c r="N25" s="149">
        <f t="shared" ref="N25:X25" si="7">N26</f>
        <v>1.1000000000000001E-3</v>
      </c>
      <c r="O25" s="216">
        <f t="shared" si="7"/>
        <v>0.3</v>
      </c>
      <c r="P25" s="218">
        <f t="shared" si="7"/>
        <v>0.69738</v>
      </c>
      <c r="Q25" s="216">
        <f t="shared" si="7"/>
        <v>0.69738</v>
      </c>
      <c r="R25" s="216">
        <f t="shared" si="7"/>
        <v>2.5996344000000002</v>
      </c>
      <c r="S25" s="216">
        <f t="shared" si="7"/>
        <v>2.5996344000000002</v>
      </c>
      <c r="T25" s="218">
        <f t="shared" si="7"/>
        <v>0.69738</v>
      </c>
      <c r="U25" s="216">
        <f t="shared" si="7"/>
        <v>2.5996344000000002</v>
      </c>
      <c r="V25" s="216">
        <f t="shared" si="7"/>
        <v>0.39738000000000001</v>
      </c>
      <c r="W25" s="216">
        <f t="shared" si="7"/>
        <v>0</v>
      </c>
      <c r="X25" s="216">
        <f t="shared" si="7"/>
        <v>1.9022543999999999</v>
      </c>
      <c r="Y25" s="218">
        <f>SUM(Z25:AC25)</f>
        <v>0.3968419178</v>
      </c>
      <c r="Z25" s="216">
        <f>Z26</f>
        <v>0</v>
      </c>
      <c r="AA25" s="216">
        <f>AA26</f>
        <v>0</v>
      </c>
      <c r="AB25" s="216">
        <f>AB26</f>
        <v>0.3968419178</v>
      </c>
      <c r="AC25" s="216">
        <f>AC26</f>
        <v>0</v>
      </c>
      <c r="AD25" s="216">
        <f>SUM(AE25:AH25)</f>
        <v>0.3968419178</v>
      </c>
      <c r="AE25" s="216">
        <f>AE26</f>
        <v>0</v>
      </c>
      <c r="AF25" s="216">
        <f>AF26</f>
        <v>0</v>
      </c>
      <c r="AG25" s="216">
        <f>AG26</f>
        <v>0.3968419178</v>
      </c>
      <c r="AH25" s="216">
        <f>AH26</f>
        <v>0</v>
      </c>
      <c r="AI25" s="216">
        <f>SUM(AJ25:AM25)</f>
        <v>0</v>
      </c>
      <c r="AJ25" s="216">
        <f>AJ26</f>
        <v>0</v>
      </c>
      <c r="AK25" s="216">
        <f>AK26</f>
        <v>0</v>
      </c>
      <c r="AL25" s="216">
        <f>AL26</f>
        <v>0</v>
      </c>
      <c r="AM25" s="216">
        <f>AM26</f>
        <v>0</v>
      </c>
      <c r="AN25" s="216">
        <f>SUM(AO25:AQ25)+AV25</f>
        <v>1.9022543999999999</v>
      </c>
      <c r="AO25" s="216">
        <f t="shared" ref="AO25:AV25" si="8">AO26</f>
        <v>0</v>
      </c>
      <c r="AP25" s="216">
        <f t="shared" si="8"/>
        <v>0</v>
      </c>
      <c r="AQ25" s="216">
        <f t="shared" si="8"/>
        <v>1.9022543999999999</v>
      </c>
      <c r="AR25" s="216">
        <f t="shared" si="8"/>
        <v>0</v>
      </c>
      <c r="AS25" s="216">
        <f t="shared" si="8"/>
        <v>0</v>
      </c>
      <c r="AT25" s="216">
        <f t="shared" si="8"/>
        <v>1.9022543999999999</v>
      </c>
      <c r="AU25" s="216">
        <f t="shared" si="8"/>
        <v>0</v>
      </c>
      <c r="AV25" s="216">
        <f t="shared" si="8"/>
        <v>0</v>
      </c>
      <c r="AW25" s="216">
        <f t="shared" ref="AW25:AW56" si="9">SUM(AX25:BA25)</f>
        <v>0.69684191780000004</v>
      </c>
      <c r="AX25" s="216">
        <f t="shared" ref="AX25:AY30" si="10">AE25+AJ25</f>
        <v>0</v>
      </c>
      <c r="AY25" s="216">
        <f t="shared" si="10"/>
        <v>0</v>
      </c>
      <c r="AZ25" s="216">
        <f t="shared" ref="AZ25:AZ47" si="11">AG25+AL25+O25</f>
        <v>0.69684191780000004</v>
      </c>
      <c r="BA25" s="216">
        <v>0</v>
      </c>
      <c r="BB25" s="159">
        <f t="shared" ref="BB25:BB56" si="12">SUM(BC25:BF25)</f>
        <v>2.5990963177999999</v>
      </c>
      <c r="BC25" s="216">
        <f>BC26</f>
        <v>0</v>
      </c>
      <c r="BD25" s="216">
        <f>BD26</f>
        <v>0</v>
      </c>
      <c r="BE25" s="216">
        <f>BE26</f>
        <v>2.5990963177999999</v>
      </c>
      <c r="BF25" s="216">
        <f>BF26</f>
        <v>0</v>
      </c>
      <c r="BG25" s="215" t="s">
        <v>101</v>
      </c>
    </row>
    <row r="26" spans="1:61" ht="34.5" customHeight="1" x14ac:dyDescent="0.25">
      <c r="A26" s="151" t="s">
        <v>116</v>
      </c>
      <c r="B26" s="152" t="s">
        <v>117</v>
      </c>
      <c r="C26" s="147" t="s">
        <v>101</v>
      </c>
      <c r="D26" s="215" t="s">
        <v>101</v>
      </c>
      <c r="E26" s="215" t="s">
        <v>101</v>
      </c>
      <c r="F26" s="215" t="s">
        <v>101</v>
      </c>
      <c r="G26" s="215" t="s">
        <v>101</v>
      </c>
      <c r="H26" s="215" t="s">
        <v>101</v>
      </c>
      <c r="I26" s="215" t="s">
        <v>101</v>
      </c>
      <c r="J26" s="215" t="s">
        <v>101</v>
      </c>
      <c r="K26" s="215" t="s">
        <v>101</v>
      </c>
      <c r="L26" s="215" t="s">
        <v>101</v>
      </c>
      <c r="M26" s="215" t="s">
        <v>101</v>
      </c>
      <c r="N26" s="149">
        <f>N27</f>
        <v>1.1000000000000001E-3</v>
      </c>
      <c r="O26" s="216">
        <f t="shared" ref="O26:X26" si="13">O27+O31+O32</f>
        <v>0.3</v>
      </c>
      <c r="P26" s="218">
        <f t="shared" si="13"/>
        <v>0.69738</v>
      </c>
      <c r="Q26" s="216">
        <f t="shared" si="13"/>
        <v>0.69738</v>
      </c>
      <c r="R26" s="216">
        <f t="shared" si="13"/>
        <v>2.5996344000000002</v>
      </c>
      <c r="S26" s="216">
        <f t="shared" si="13"/>
        <v>2.5996344000000002</v>
      </c>
      <c r="T26" s="218">
        <f t="shared" si="13"/>
        <v>0.69738</v>
      </c>
      <c r="U26" s="216">
        <f t="shared" si="13"/>
        <v>2.5996344000000002</v>
      </c>
      <c r="V26" s="216">
        <f t="shared" si="13"/>
        <v>0.39738000000000001</v>
      </c>
      <c r="W26" s="216">
        <f t="shared" si="13"/>
        <v>0</v>
      </c>
      <c r="X26" s="216">
        <f t="shared" si="13"/>
        <v>1.9022543999999999</v>
      </c>
      <c r="Y26" s="218">
        <f>SUM(Z26:AC26)</f>
        <v>0.3968419178</v>
      </c>
      <c r="Z26" s="216">
        <f>Z27+Z31+Z32</f>
        <v>0</v>
      </c>
      <c r="AA26" s="216">
        <f>AA27+AA31+AA32</f>
        <v>0</v>
      </c>
      <c r="AB26" s="216">
        <f>AB27+AB31+AB32</f>
        <v>0.3968419178</v>
      </c>
      <c r="AC26" s="216">
        <f>AC27+AC31+AC32</f>
        <v>0</v>
      </c>
      <c r="AD26" s="216">
        <f>SUM(AE26:AH26)</f>
        <v>0.3968419178</v>
      </c>
      <c r="AE26" s="216">
        <f>AE27+AE31+AE32</f>
        <v>0</v>
      </c>
      <c r="AF26" s="216">
        <f>AF27+AF31+AF32</f>
        <v>0</v>
      </c>
      <c r="AG26" s="216">
        <f>AG27+AG31+AG32</f>
        <v>0.3968419178</v>
      </c>
      <c r="AH26" s="216">
        <f>AH27+AH31+AH32</f>
        <v>0</v>
      </c>
      <c r="AI26" s="216">
        <f>SUM(AJ26:AM26)</f>
        <v>0</v>
      </c>
      <c r="AJ26" s="216">
        <f>AJ27+AJ31+AJ32</f>
        <v>0</v>
      </c>
      <c r="AK26" s="216">
        <f>AK27+AK31+AK32</f>
        <v>0</v>
      </c>
      <c r="AL26" s="216">
        <f>AL27+AL31+AL32</f>
        <v>0</v>
      </c>
      <c r="AM26" s="216">
        <f>AM27+AM31+AM32</f>
        <v>0</v>
      </c>
      <c r="AN26" s="216">
        <f>SUM(AO26:AQ26)+AV26</f>
        <v>1.9022543999999999</v>
      </c>
      <c r="AO26" s="216">
        <f t="shared" ref="AO26:AV26" si="14">AO27+AO31+AO32</f>
        <v>0</v>
      </c>
      <c r="AP26" s="216">
        <f t="shared" si="14"/>
        <v>0</v>
      </c>
      <c r="AQ26" s="216">
        <f t="shared" si="14"/>
        <v>1.9022543999999999</v>
      </c>
      <c r="AR26" s="216">
        <f t="shared" si="14"/>
        <v>0</v>
      </c>
      <c r="AS26" s="216">
        <f t="shared" si="14"/>
        <v>0</v>
      </c>
      <c r="AT26" s="216">
        <f t="shared" si="14"/>
        <v>1.9022543999999999</v>
      </c>
      <c r="AU26" s="216">
        <f t="shared" si="14"/>
        <v>0</v>
      </c>
      <c r="AV26" s="216">
        <f t="shared" si="14"/>
        <v>0</v>
      </c>
      <c r="AW26" s="216">
        <f t="shared" si="9"/>
        <v>0.69684191780000004</v>
      </c>
      <c r="AX26" s="216">
        <f t="shared" si="10"/>
        <v>0</v>
      </c>
      <c r="AY26" s="216">
        <f t="shared" si="10"/>
        <v>0</v>
      </c>
      <c r="AZ26" s="216">
        <f t="shared" si="11"/>
        <v>0.69684191780000004</v>
      </c>
      <c r="BA26" s="216">
        <f>BA27+BA31+BA32</f>
        <v>0</v>
      </c>
      <c r="BB26" s="159">
        <f t="shared" si="12"/>
        <v>2.5990963177999999</v>
      </c>
      <c r="BC26" s="216">
        <f>BC27+BC31+BC32</f>
        <v>0</v>
      </c>
      <c r="BD26" s="216">
        <f>BD27+BD31+BD32</f>
        <v>0</v>
      </c>
      <c r="BE26" s="216">
        <f>BE27+BE31+BE32</f>
        <v>2.5990963177999999</v>
      </c>
      <c r="BF26" s="216">
        <f>BF27+BF31+BF32</f>
        <v>0</v>
      </c>
      <c r="BG26" s="215" t="s">
        <v>101</v>
      </c>
    </row>
    <row r="27" spans="1:61" ht="33.75" customHeight="1" x14ac:dyDescent="0.25">
      <c r="A27" s="151" t="s">
        <v>118</v>
      </c>
      <c r="B27" s="152" t="s">
        <v>119</v>
      </c>
      <c r="C27" s="147" t="s">
        <v>101</v>
      </c>
      <c r="D27" s="215" t="s">
        <v>101</v>
      </c>
      <c r="E27" s="215" t="s">
        <v>101</v>
      </c>
      <c r="F27" s="215" t="s">
        <v>101</v>
      </c>
      <c r="G27" s="215" t="s">
        <v>101</v>
      </c>
      <c r="H27" s="215" t="s">
        <v>101</v>
      </c>
      <c r="I27" s="215" t="s">
        <v>101</v>
      </c>
      <c r="J27" s="215" t="s">
        <v>101</v>
      </c>
      <c r="K27" s="215" t="s">
        <v>101</v>
      </c>
      <c r="L27" s="215" t="s">
        <v>101</v>
      </c>
      <c r="M27" s="215" t="s">
        <v>101</v>
      </c>
      <c r="N27" s="149">
        <f t="shared" ref="N27:AV27" si="15">SUM(N28:N30)</f>
        <v>1.1000000000000001E-3</v>
      </c>
      <c r="O27" s="159">
        <f t="shared" si="15"/>
        <v>0.3</v>
      </c>
      <c r="P27" s="149">
        <f t="shared" si="15"/>
        <v>0.69738</v>
      </c>
      <c r="Q27" s="159">
        <f t="shared" si="15"/>
        <v>0.69738</v>
      </c>
      <c r="R27" s="159">
        <f t="shared" si="15"/>
        <v>2.5996344000000002</v>
      </c>
      <c r="S27" s="159">
        <f t="shared" si="15"/>
        <v>2.5996344000000002</v>
      </c>
      <c r="T27" s="149">
        <f t="shared" si="15"/>
        <v>0.69738</v>
      </c>
      <c r="U27" s="159">
        <f t="shared" si="15"/>
        <v>2.5996344000000002</v>
      </c>
      <c r="V27" s="149">
        <f t="shared" si="15"/>
        <v>0.39738000000000001</v>
      </c>
      <c r="W27" s="159">
        <f t="shared" si="15"/>
        <v>0</v>
      </c>
      <c r="X27" s="149">
        <f t="shared" si="15"/>
        <v>1.9022543999999999</v>
      </c>
      <c r="Y27" s="149">
        <f t="shared" si="15"/>
        <v>0.3968419178</v>
      </c>
      <c r="Z27" s="149">
        <f t="shared" si="15"/>
        <v>0</v>
      </c>
      <c r="AA27" s="149">
        <f t="shared" si="15"/>
        <v>0</v>
      </c>
      <c r="AB27" s="149">
        <f t="shared" si="15"/>
        <v>0.3968419178</v>
      </c>
      <c r="AC27" s="149">
        <f t="shared" si="15"/>
        <v>0</v>
      </c>
      <c r="AD27" s="159">
        <f t="shared" si="15"/>
        <v>0.3968419178</v>
      </c>
      <c r="AE27" s="159">
        <f t="shared" si="15"/>
        <v>0</v>
      </c>
      <c r="AF27" s="159">
        <f t="shared" si="15"/>
        <v>0</v>
      </c>
      <c r="AG27" s="159">
        <f t="shared" si="15"/>
        <v>0.3968419178</v>
      </c>
      <c r="AH27" s="159">
        <f t="shared" si="15"/>
        <v>0</v>
      </c>
      <c r="AI27" s="159">
        <f t="shared" si="15"/>
        <v>0</v>
      </c>
      <c r="AJ27" s="159">
        <f t="shared" si="15"/>
        <v>0</v>
      </c>
      <c r="AK27" s="159">
        <f t="shared" si="15"/>
        <v>0</v>
      </c>
      <c r="AL27" s="159">
        <f t="shared" si="15"/>
        <v>0</v>
      </c>
      <c r="AM27" s="159">
        <f t="shared" si="15"/>
        <v>0</v>
      </c>
      <c r="AN27" s="159">
        <f t="shared" si="15"/>
        <v>1.9022543999999999</v>
      </c>
      <c r="AO27" s="159">
        <f t="shared" si="15"/>
        <v>0</v>
      </c>
      <c r="AP27" s="159">
        <f t="shared" si="15"/>
        <v>0</v>
      </c>
      <c r="AQ27" s="159">
        <f t="shared" si="15"/>
        <v>1.9022543999999999</v>
      </c>
      <c r="AR27" s="159">
        <f t="shared" si="15"/>
        <v>0</v>
      </c>
      <c r="AS27" s="159">
        <f t="shared" si="15"/>
        <v>0</v>
      </c>
      <c r="AT27" s="159">
        <f t="shared" si="15"/>
        <v>1.9022543999999999</v>
      </c>
      <c r="AU27" s="159">
        <f t="shared" si="15"/>
        <v>0</v>
      </c>
      <c r="AV27" s="159">
        <f t="shared" si="15"/>
        <v>0</v>
      </c>
      <c r="AW27" s="216">
        <f t="shared" si="9"/>
        <v>0.69684191780000004</v>
      </c>
      <c r="AX27" s="216">
        <f t="shared" si="10"/>
        <v>0</v>
      </c>
      <c r="AY27" s="216">
        <f t="shared" si="10"/>
        <v>0</v>
      </c>
      <c r="AZ27" s="216">
        <f t="shared" si="11"/>
        <v>0.69684191780000004</v>
      </c>
      <c r="BA27" s="159">
        <f>SUM(BA28:BA30)</f>
        <v>0</v>
      </c>
      <c r="BB27" s="159">
        <f t="shared" si="12"/>
        <v>2.5990963177999999</v>
      </c>
      <c r="BC27" s="159">
        <f>SUM(BC28:BC30)</f>
        <v>0</v>
      </c>
      <c r="BD27" s="159">
        <f>SUM(BD28:BD30)</f>
        <v>0</v>
      </c>
      <c r="BE27" s="159">
        <f>SUM(BE28:BE30)</f>
        <v>2.5990963177999999</v>
      </c>
      <c r="BF27" s="149">
        <f>SUM(BF28:BF30)</f>
        <v>0</v>
      </c>
      <c r="BG27" s="215" t="s">
        <v>101</v>
      </c>
    </row>
    <row r="28" spans="1:61" ht="21.75" customHeight="1" x14ac:dyDescent="0.25">
      <c r="A28" s="151" t="s">
        <v>118</v>
      </c>
      <c r="B28" s="162" t="s">
        <v>120</v>
      </c>
      <c r="C28" s="147" t="s">
        <v>121</v>
      </c>
      <c r="D28" s="215" t="s">
        <v>343</v>
      </c>
      <c r="E28" s="215">
        <v>2015</v>
      </c>
      <c r="F28" s="215">
        <v>2016</v>
      </c>
      <c r="G28" s="215" t="s">
        <v>101</v>
      </c>
      <c r="H28" s="215" t="s">
        <v>101</v>
      </c>
      <c r="I28" s="215" t="s">
        <v>101</v>
      </c>
      <c r="J28" s="215" t="s">
        <v>101</v>
      </c>
      <c r="K28" s="215" t="s">
        <v>101</v>
      </c>
      <c r="L28" s="215" t="s">
        <v>101</v>
      </c>
      <c r="M28" s="215" t="s">
        <v>101</v>
      </c>
      <c r="N28" s="159">
        <v>0</v>
      </c>
      <c r="O28" s="216">
        <v>0.3</v>
      </c>
      <c r="P28" s="218">
        <v>0.69738</v>
      </c>
      <c r="Q28" s="218">
        <v>0.69738</v>
      </c>
      <c r="R28" s="218">
        <v>0.69738</v>
      </c>
      <c r="S28" s="218">
        <v>0.69738</v>
      </c>
      <c r="T28" s="218">
        <v>0.69738</v>
      </c>
      <c r="U28" s="218">
        <v>0.69738</v>
      </c>
      <c r="V28" s="216">
        <f>R28-O28</f>
        <v>0.39738000000000001</v>
      </c>
      <c r="W28" s="216">
        <v>0</v>
      </c>
      <c r="X28" s="216">
        <v>0</v>
      </c>
      <c r="Y28" s="218">
        <f t="shared" ref="Y28:Y69" si="16">SUM(Z28:AC28)</f>
        <v>0.3968419178</v>
      </c>
      <c r="Z28" s="218">
        <v>0</v>
      </c>
      <c r="AA28" s="218">
        <v>0</v>
      </c>
      <c r="AB28" s="218">
        <f>0.33630671*1.18</f>
        <v>0.3968419178</v>
      </c>
      <c r="AC28" s="218">
        <v>0</v>
      </c>
      <c r="AD28" s="216">
        <f t="shared" ref="AD28:AD73" si="17">SUM(AE28:AH28)</f>
        <v>0.3968419178</v>
      </c>
      <c r="AE28" s="216">
        <v>0</v>
      </c>
      <c r="AF28" s="216">
        <v>0</v>
      </c>
      <c r="AG28" s="218">
        <f>0.33630671*1.18</f>
        <v>0.3968419178</v>
      </c>
      <c r="AH28" s="216">
        <v>0</v>
      </c>
      <c r="AI28" s="216">
        <f t="shared" ref="AI28:AI59" si="18">SUM(AJ28:AM28)</f>
        <v>0</v>
      </c>
      <c r="AJ28" s="216">
        <v>0</v>
      </c>
      <c r="AK28" s="216">
        <v>0</v>
      </c>
      <c r="AL28" s="216">
        <v>0</v>
      </c>
      <c r="AM28" s="216">
        <v>0</v>
      </c>
      <c r="AN28" s="216">
        <f>SUM(AO28:AQ28)+AV28</f>
        <v>0</v>
      </c>
      <c r="AO28" s="216">
        <v>0</v>
      </c>
      <c r="AP28" s="216">
        <v>0</v>
      </c>
      <c r="AQ28" s="216">
        <v>0</v>
      </c>
      <c r="AR28" s="216">
        <v>0</v>
      </c>
      <c r="AS28" s="216">
        <v>0</v>
      </c>
      <c r="AT28" s="216">
        <v>0</v>
      </c>
      <c r="AU28" s="216">
        <v>0</v>
      </c>
      <c r="AV28" s="216">
        <v>0</v>
      </c>
      <c r="AW28" s="216">
        <f t="shared" si="9"/>
        <v>0.69684191780000004</v>
      </c>
      <c r="AX28" s="216">
        <f t="shared" si="10"/>
        <v>0</v>
      </c>
      <c r="AY28" s="216">
        <f t="shared" si="10"/>
        <v>0</v>
      </c>
      <c r="AZ28" s="216">
        <f t="shared" si="11"/>
        <v>0.69684191780000004</v>
      </c>
      <c r="BA28" s="216">
        <v>0</v>
      </c>
      <c r="BB28" s="159">
        <f t="shared" si="12"/>
        <v>0.69684191780000004</v>
      </c>
      <c r="BC28" s="216">
        <f t="shared" ref="BC28:BC49" si="19">AE28+AO28</f>
        <v>0</v>
      </c>
      <c r="BD28" s="216">
        <f t="shared" ref="BD28:BD49" si="20">AF28+AP28</f>
        <v>0</v>
      </c>
      <c r="BE28" s="216">
        <f t="shared" ref="BE28:BE49" si="21">AG28+AQ28+O28</f>
        <v>0.69684191780000004</v>
      </c>
      <c r="BF28" s="218">
        <f t="shared" ref="BF28:BF49" si="22">AH28+AV28</f>
        <v>0</v>
      </c>
      <c r="BG28" s="215" t="s">
        <v>101</v>
      </c>
    </row>
    <row r="29" spans="1:61" ht="30" customHeight="1" x14ac:dyDescent="0.25">
      <c r="A29" s="151" t="s">
        <v>118</v>
      </c>
      <c r="B29" s="158" t="s">
        <v>122</v>
      </c>
      <c r="C29" s="147" t="s">
        <v>123</v>
      </c>
      <c r="D29" s="219" t="s">
        <v>344</v>
      </c>
      <c r="E29" s="219">
        <v>2017</v>
      </c>
      <c r="F29" s="219" t="s">
        <v>101</v>
      </c>
      <c r="G29" s="219">
        <v>2017</v>
      </c>
      <c r="H29" s="215" t="s">
        <v>101</v>
      </c>
      <c r="I29" s="215" t="s">
        <v>101</v>
      </c>
      <c r="J29" s="219" t="s">
        <v>101</v>
      </c>
      <c r="K29" s="219" t="s">
        <v>101</v>
      </c>
      <c r="L29" s="219" t="s">
        <v>101</v>
      </c>
      <c r="M29" s="220" t="s">
        <v>345</v>
      </c>
      <c r="N29" s="159">
        <f>550/1000000</f>
        <v>5.5000000000000003E-4</v>
      </c>
      <c r="O29" s="216">
        <v>0</v>
      </c>
      <c r="P29" s="218">
        <v>0</v>
      </c>
      <c r="Q29" s="216">
        <v>0</v>
      </c>
      <c r="R29" s="216">
        <v>1.1213303999999999</v>
      </c>
      <c r="S29" s="216">
        <v>1.1213303999999999</v>
      </c>
      <c r="T29" s="218">
        <v>0</v>
      </c>
      <c r="U29" s="216">
        <v>1.1213303999999999</v>
      </c>
      <c r="V29" s="216">
        <v>0</v>
      </c>
      <c r="W29" s="216">
        <v>0</v>
      </c>
      <c r="X29" s="218">
        <v>1.1213303999999999</v>
      </c>
      <c r="Y29" s="218">
        <f t="shared" si="16"/>
        <v>0</v>
      </c>
      <c r="Z29" s="218">
        <v>0</v>
      </c>
      <c r="AA29" s="218">
        <v>0</v>
      </c>
      <c r="AB29" s="218">
        <v>0</v>
      </c>
      <c r="AC29" s="218">
        <v>0</v>
      </c>
      <c r="AD29" s="216">
        <f t="shared" si="17"/>
        <v>0</v>
      </c>
      <c r="AE29" s="216">
        <v>0</v>
      </c>
      <c r="AF29" s="216">
        <v>0</v>
      </c>
      <c r="AG29" s="216">
        <v>0</v>
      </c>
      <c r="AH29" s="216">
        <v>0</v>
      </c>
      <c r="AI29" s="216">
        <f t="shared" si="18"/>
        <v>0</v>
      </c>
      <c r="AJ29" s="216">
        <v>0</v>
      </c>
      <c r="AK29" s="216">
        <v>0</v>
      </c>
      <c r="AL29" s="216">
        <v>0</v>
      </c>
      <c r="AM29" s="216">
        <v>0</v>
      </c>
      <c r="AN29" s="216">
        <f>SUM(AO29:AQ29)+AV29</f>
        <v>1.1213303999999999</v>
      </c>
      <c r="AO29" s="216">
        <v>0</v>
      </c>
      <c r="AP29" s="216">
        <v>0</v>
      </c>
      <c r="AQ29" s="216">
        <f>0.95028*1.18</f>
        <v>1.1213303999999999</v>
      </c>
      <c r="AR29" s="216">
        <v>0</v>
      </c>
      <c r="AS29" s="216">
        <v>0</v>
      </c>
      <c r="AT29" s="216">
        <f>AQ29</f>
        <v>1.1213303999999999</v>
      </c>
      <c r="AU29" s="216">
        <v>0</v>
      </c>
      <c r="AV29" s="216">
        <v>0</v>
      </c>
      <c r="AW29" s="216">
        <f t="shared" si="9"/>
        <v>0</v>
      </c>
      <c r="AX29" s="216">
        <f t="shared" si="10"/>
        <v>0</v>
      </c>
      <c r="AY29" s="216">
        <f t="shared" si="10"/>
        <v>0</v>
      </c>
      <c r="AZ29" s="216">
        <f t="shared" si="11"/>
        <v>0</v>
      </c>
      <c r="BA29" s="216">
        <v>0</v>
      </c>
      <c r="BB29" s="221">
        <f t="shared" si="12"/>
        <v>1.1213303999999999</v>
      </c>
      <c r="BC29" s="216">
        <f t="shared" si="19"/>
        <v>0</v>
      </c>
      <c r="BD29" s="216">
        <f t="shared" si="20"/>
        <v>0</v>
      </c>
      <c r="BE29" s="216">
        <f t="shared" si="21"/>
        <v>1.1213303999999999</v>
      </c>
      <c r="BF29" s="216">
        <f t="shared" si="22"/>
        <v>0</v>
      </c>
      <c r="BG29" s="222" t="s">
        <v>346</v>
      </c>
    </row>
    <row r="30" spans="1:61" ht="30" customHeight="1" x14ac:dyDescent="0.25">
      <c r="A30" s="151" t="s">
        <v>118</v>
      </c>
      <c r="B30" s="158" t="s">
        <v>124</v>
      </c>
      <c r="C30" s="147" t="s">
        <v>125</v>
      </c>
      <c r="D30" s="219" t="s">
        <v>344</v>
      </c>
      <c r="E30" s="219">
        <v>2017</v>
      </c>
      <c r="F30" s="219" t="s">
        <v>101</v>
      </c>
      <c r="G30" s="219">
        <v>2017</v>
      </c>
      <c r="H30" s="215" t="s">
        <v>101</v>
      </c>
      <c r="I30" s="215" t="s">
        <v>101</v>
      </c>
      <c r="J30" s="219" t="s">
        <v>101</v>
      </c>
      <c r="K30" s="219" t="s">
        <v>101</v>
      </c>
      <c r="L30" s="219" t="s">
        <v>101</v>
      </c>
      <c r="M30" s="220" t="s">
        <v>345</v>
      </c>
      <c r="N30" s="159">
        <f>550/1000000</f>
        <v>5.5000000000000003E-4</v>
      </c>
      <c r="O30" s="216">
        <v>0</v>
      </c>
      <c r="P30" s="218">
        <v>0</v>
      </c>
      <c r="Q30" s="216">
        <v>0</v>
      </c>
      <c r="R30" s="216">
        <v>0.78092399999999995</v>
      </c>
      <c r="S30" s="216">
        <v>0.78092399999999995</v>
      </c>
      <c r="T30" s="218">
        <v>0</v>
      </c>
      <c r="U30" s="216">
        <v>0.78092399999999995</v>
      </c>
      <c r="V30" s="216">
        <v>0</v>
      </c>
      <c r="W30" s="216">
        <v>0</v>
      </c>
      <c r="X30" s="218">
        <v>0.78092399999999995</v>
      </c>
      <c r="Y30" s="218">
        <f t="shared" si="16"/>
        <v>0</v>
      </c>
      <c r="Z30" s="218">
        <v>0</v>
      </c>
      <c r="AA30" s="218">
        <v>0</v>
      </c>
      <c r="AB30" s="218">
        <v>0</v>
      </c>
      <c r="AC30" s="218">
        <v>0</v>
      </c>
      <c r="AD30" s="216">
        <f t="shared" si="17"/>
        <v>0</v>
      </c>
      <c r="AE30" s="216">
        <v>0</v>
      </c>
      <c r="AF30" s="216">
        <v>0</v>
      </c>
      <c r="AG30" s="216">
        <v>0</v>
      </c>
      <c r="AH30" s="216">
        <v>0</v>
      </c>
      <c r="AI30" s="216">
        <f t="shared" si="18"/>
        <v>0</v>
      </c>
      <c r="AJ30" s="216">
        <v>0</v>
      </c>
      <c r="AK30" s="216">
        <v>0</v>
      </c>
      <c r="AL30" s="216">
        <v>0</v>
      </c>
      <c r="AM30" s="216">
        <v>0</v>
      </c>
      <c r="AN30" s="216">
        <f>SUM(AO30:AQ30)+AV30</f>
        <v>0.78092400000000006</v>
      </c>
      <c r="AO30" s="216">
        <v>0</v>
      </c>
      <c r="AP30" s="216">
        <v>0</v>
      </c>
      <c r="AQ30" s="216">
        <f>0.6618*1.18</f>
        <v>0.78092400000000006</v>
      </c>
      <c r="AR30" s="216">
        <v>0</v>
      </c>
      <c r="AS30" s="216">
        <v>0</v>
      </c>
      <c r="AT30" s="216">
        <f>AQ30</f>
        <v>0.78092400000000006</v>
      </c>
      <c r="AU30" s="216">
        <v>0</v>
      </c>
      <c r="AV30" s="216">
        <v>0</v>
      </c>
      <c r="AW30" s="216">
        <f t="shared" si="9"/>
        <v>0</v>
      </c>
      <c r="AX30" s="216">
        <f t="shared" si="10"/>
        <v>0</v>
      </c>
      <c r="AY30" s="216">
        <f t="shared" si="10"/>
        <v>0</v>
      </c>
      <c r="AZ30" s="216">
        <f t="shared" si="11"/>
        <v>0</v>
      </c>
      <c r="BA30" s="216">
        <v>0</v>
      </c>
      <c r="BB30" s="221">
        <f t="shared" si="12"/>
        <v>0.78092400000000006</v>
      </c>
      <c r="BC30" s="216">
        <f t="shared" si="19"/>
        <v>0</v>
      </c>
      <c r="BD30" s="216">
        <f t="shared" si="20"/>
        <v>0</v>
      </c>
      <c r="BE30" s="216">
        <f t="shared" si="21"/>
        <v>0.78092400000000006</v>
      </c>
      <c r="BF30" s="216">
        <f t="shared" si="22"/>
        <v>0</v>
      </c>
      <c r="BG30" s="222" t="s">
        <v>347</v>
      </c>
    </row>
    <row r="31" spans="1:61" ht="31.5" customHeight="1" x14ac:dyDescent="0.25">
      <c r="A31" s="151" t="s">
        <v>126</v>
      </c>
      <c r="B31" s="152" t="s">
        <v>127</v>
      </c>
      <c r="C31" s="147" t="s">
        <v>101</v>
      </c>
      <c r="D31" s="215" t="s">
        <v>101</v>
      </c>
      <c r="E31" s="215" t="s">
        <v>101</v>
      </c>
      <c r="F31" s="215" t="s">
        <v>101</v>
      </c>
      <c r="G31" s="215" t="s">
        <v>101</v>
      </c>
      <c r="H31" s="215" t="s">
        <v>101</v>
      </c>
      <c r="I31" s="215" t="s">
        <v>101</v>
      </c>
      <c r="J31" s="215" t="s">
        <v>101</v>
      </c>
      <c r="K31" s="215" t="s">
        <v>101</v>
      </c>
      <c r="L31" s="215" t="s">
        <v>101</v>
      </c>
      <c r="M31" s="215" t="s">
        <v>101</v>
      </c>
      <c r="N31" s="149">
        <v>0</v>
      </c>
      <c r="O31" s="216">
        <v>0</v>
      </c>
      <c r="P31" s="218">
        <v>0</v>
      </c>
      <c r="Q31" s="216">
        <v>0</v>
      </c>
      <c r="R31" s="216">
        <v>0</v>
      </c>
      <c r="S31" s="216">
        <v>0</v>
      </c>
      <c r="T31" s="218">
        <v>0</v>
      </c>
      <c r="U31" s="216">
        <v>0</v>
      </c>
      <c r="V31" s="216">
        <v>0</v>
      </c>
      <c r="W31" s="216">
        <v>0</v>
      </c>
      <c r="X31" s="216">
        <v>0</v>
      </c>
      <c r="Y31" s="218">
        <f t="shared" si="16"/>
        <v>0</v>
      </c>
      <c r="Z31" s="218">
        <v>0</v>
      </c>
      <c r="AA31" s="218">
        <v>0</v>
      </c>
      <c r="AB31" s="218">
        <v>0</v>
      </c>
      <c r="AC31" s="218">
        <v>0</v>
      </c>
      <c r="AD31" s="216">
        <f t="shared" si="17"/>
        <v>0</v>
      </c>
      <c r="AE31" s="216">
        <v>0</v>
      </c>
      <c r="AF31" s="216">
        <v>0</v>
      </c>
      <c r="AG31" s="216">
        <v>0</v>
      </c>
      <c r="AH31" s="216">
        <v>0</v>
      </c>
      <c r="AI31" s="216">
        <f t="shared" si="18"/>
        <v>0</v>
      </c>
      <c r="AJ31" s="216">
        <v>0</v>
      </c>
      <c r="AK31" s="216">
        <v>0</v>
      </c>
      <c r="AL31" s="216">
        <v>0</v>
      </c>
      <c r="AM31" s="216">
        <v>0</v>
      </c>
      <c r="AN31" s="216">
        <f t="shared" ref="AN31:AN47" si="23">SUM(AO31:AV31)</f>
        <v>0</v>
      </c>
      <c r="AO31" s="216">
        <v>0</v>
      </c>
      <c r="AP31" s="216">
        <v>0</v>
      </c>
      <c r="AQ31" s="216">
        <v>0</v>
      </c>
      <c r="AR31" s="216">
        <v>0</v>
      </c>
      <c r="AS31" s="216">
        <v>0</v>
      </c>
      <c r="AT31" s="216">
        <v>0</v>
      </c>
      <c r="AU31" s="216">
        <v>0</v>
      </c>
      <c r="AV31" s="216">
        <v>0</v>
      </c>
      <c r="AW31" s="216">
        <f t="shared" si="9"/>
        <v>0</v>
      </c>
      <c r="AX31" s="216">
        <v>0</v>
      </c>
      <c r="AY31" s="216">
        <v>0</v>
      </c>
      <c r="AZ31" s="216">
        <f t="shared" si="11"/>
        <v>0</v>
      </c>
      <c r="BA31" s="216">
        <v>0</v>
      </c>
      <c r="BB31" s="159">
        <f t="shared" si="12"/>
        <v>0</v>
      </c>
      <c r="BC31" s="216">
        <f t="shared" si="19"/>
        <v>0</v>
      </c>
      <c r="BD31" s="216">
        <f t="shared" si="20"/>
        <v>0</v>
      </c>
      <c r="BE31" s="216">
        <f t="shared" si="21"/>
        <v>0</v>
      </c>
      <c r="BF31" s="218">
        <f t="shared" si="22"/>
        <v>0</v>
      </c>
      <c r="BG31" s="215" t="s">
        <v>101</v>
      </c>
    </row>
    <row r="32" spans="1:61" ht="34.5" customHeight="1" x14ac:dyDescent="0.25">
      <c r="A32" s="151" t="s">
        <v>128</v>
      </c>
      <c r="B32" s="152" t="s">
        <v>129</v>
      </c>
      <c r="C32" s="147" t="s">
        <v>101</v>
      </c>
      <c r="D32" s="215" t="s">
        <v>101</v>
      </c>
      <c r="E32" s="215" t="s">
        <v>101</v>
      </c>
      <c r="F32" s="215" t="s">
        <v>101</v>
      </c>
      <c r="G32" s="215" t="s">
        <v>101</v>
      </c>
      <c r="H32" s="215" t="s">
        <v>101</v>
      </c>
      <c r="I32" s="215" t="s">
        <v>101</v>
      </c>
      <c r="J32" s="215" t="s">
        <v>101</v>
      </c>
      <c r="K32" s="215" t="s">
        <v>101</v>
      </c>
      <c r="L32" s="215" t="s">
        <v>101</v>
      </c>
      <c r="M32" s="215" t="s">
        <v>101</v>
      </c>
      <c r="N32" s="149">
        <v>0</v>
      </c>
      <c r="O32" s="216">
        <v>0</v>
      </c>
      <c r="P32" s="218">
        <v>0</v>
      </c>
      <c r="Q32" s="216">
        <v>0</v>
      </c>
      <c r="R32" s="216">
        <v>0</v>
      </c>
      <c r="S32" s="216">
        <v>0</v>
      </c>
      <c r="T32" s="218">
        <v>0</v>
      </c>
      <c r="U32" s="216">
        <v>0</v>
      </c>
      <c r="V32" s="216">
        <v>0</v>
      </c>
      <c r="W32" s="216">
        <v>0</v>
      </c>
      <c r="X32" s="216">
        <v>0</v>
      </c>
      <c r="Y32" s="218">
        <f t="shared" si="16"/>
        <v>0</v>
      </c>
      <c r="Z32" s="218">
        <v>0</v>
      </c>
      <c r="AA32" s="218">
        <v>0</v>
      </c>
      <c r="AB32" s="218">
        <v>0</v>
      </c>
      <c r="AC32" s="218">
        <v>0</v>
      </c>
      <c r="AD32" s="216">
        <f t="shared" si="17"/>
        <v>0</v>
      </c>
      <c r="AE32" s="216">
        <v>0</v>
      </c>
      <c r="AF32" s="216">
        <v>0</v>
      </c>
      <c r="AG32" s="216">
        <v>0</v>
      </c>
      <c r="AH32" s="216">
        <v>0</v>
      </c>
      <c r="AI32" s="216">
        <f t="shared" si="18"/>
        <v>0</v>
      </c>
      <c r="AJ32" s="216">
        <v>0</v>
      </c>
      <c r="AK32" s="216">
        <v>0</v>
      </c>
      <c r="AL32" s="216">
        <v>0</v>
      </c>
      <c r="AM32" s="216">
        <v>0</v>
      </c>
      <c r="AN32" s="216">
        <f t="shared" si="23"/>
        <v>0</v>
      </c>
      <c r="AO32" s="216">
        <v>0</v>
      </c>
      <c r="AP32" s="216">
        <v>0</v>
      </c>
      <c r="AQ32" s="216">
        <v>0</v>
      </c>
      <c r="AR32" s="216">
        <v>0</v>
      </c>
      <c r="AS32" s="216">
        <v>0</v>
      </c>
      <c r="AT32" s="216">
        <v>0</v>
      </c>
      <c r="AU32" s="216">
        <v>0</v>
      </c>
      <c r="AV32" s="216">
        <v>0</v>
      </c>
      <c r="AW32" s="216">
        <f t="shared" si="9"/>
        <v>0</v>
      </c>
      <c r="AX32" s="216">
        <v>0</v>
      </c>
      <c r="AY32" s="216">
        <v>0</v>
      </c>
      <c r="AZ32" s="216">
        <f t="shared" si="11"/>
        <v>0</v>
      </c>
      <c r="BA32" s="216">
        <v>0</v>
      </c>
      <c r="BB32" s="159">
        <f t="shared" si="12"/>
        <v>0</v>
      </c>
      <c r="BC32" s="216">
        <f t="shared" si="19"/>
        <v>0</v>
      </c>
      <c r="BD32" s="216">
        <f t="shared" si="20"/>
        <v>0</v>
      </c>
      <c r="BE32" s="216">
        <f t="shared" si="21"/>
        <v>0</v>
      </c>
      <c r="BF32" s="218">
        <f t="shared" si="22"/>
        <v>0</v>
      </c>
      <c r="BG32" s="215" t="s">
        <v>101</v>
      </c>
    </row>
    <row r="33" spans="1:59" ht="34.5" customHeight="1" x14ac:dyDescent="0.25">
      <c r="A33" s="151" t="s">
        <v>130</v>
      </c>
      <c r="B33" s="152" t="s">
        <v>131</v>
      </c>
      <c r="C33" s="147" t="s">
        <v>101</v>
      </c>
      <c r="D33" s="215" t="s">
        <v>101</v>
      </c>
      <c r="E33" s="215" t="s">
        <v>101</v>
      </c>
      <c r="F33" s="215" t="s">
        <v>101</v>
      </c>
      <c r="G33" s="215" t="s">
        <v>101</v>
      </c>
      <c r="H33" s="215" t="s">
        <v>101</v>
      </c>
      <c r="I33" s="215" t="s">
        <v>101</v>
      </c>
      <c r="J33" s="215" t="s">
        <v>101</v>
      </c>
      <c r="K33" s="215" t="s">
        <v>101</v>
      </c>
      <c r="L33" s="215" t="s">
        <v>101</v>
      </c>
      <c r="M33" s="215" t="s">
        <v>101</v>
      </c>
      <c r="N33" s="149">
        <v>0</v>
      </c>
      <c r="O33" s="216">
        <f t="shared" ref="O33:X33" si="24">SUM(O34:O35)</f>
        <v>0</v>
      </c>
      <c r="P33" s="218">
        <f t="shared" si="24"/>
        <v>0</v>
      </c>
      <c r="Q33" s="216">
        <f t="shared" si="24"/>
        <v>0</v>
      </c>
      <c r="R33" s="216">
        <f t="shared" si="24"/>
        <v>0</v>
      </c>
      <c r="S33" s="216">
        <f t="shared" si="24"/>
        <v>0</v>
      </c>
      <c r="T33" s="218">
        <f t="shared" si="24"/>
        <v>0</v>
      </c>
      <c r="U33" s="216">
        <f t="shared" si="24"/>
        <v>0</v>
      </c>
      <c r="V33" s="216">
        <f t="shared" si="24"/>
        <v>0</v>
      </c>
      <c r="W33" s="216">
        <f t="shared" si="24"/>
        <v>0</v>
      </c>
      <c r="X33" s="216">
        <f t="shared" si="24"/>
        <v>0</v>
      </c>
      <c r="Y33" s="218">
        <f t="shared" si="16"/>
        <v>0</v>
      </c>
      <c r="Z33" s="218">
        <f>SUM(Z34:Z35)</f>
        <v>0</v>
      </c>
      <c r="AA33" s="218">
        <f>SUM(AA34:AA35)</f>
        <v>0</v>
      </c>
      <c r="AB33" s="218">
        <f>SUM(AB34:AB35)</f>
        <v>0</v>
      </c>
      <c r="AC33" s="218">
        <f>SUM(AC34:AC35)</f>
        <v>0</v>
      </c>
      <c r="AD33" s="216">
        <f t="shared" si="17"/>
        <v>0</v>
      </c>
      <c r="AE33" s="216">
        <f>SUM(AE34:AE35)</f>
        <v>0</v>
      </c>
      <c r="AF33" s="216">
        <f>SUM(AF34:AF35)</f>
        <v>0</v>
      </c>
      <c r="AG33" s="216">
        <f>SUM(AG34:AG35)</f>
        <v>0</v>
      </c>
      <c r="AH33" s="216">
        <f>SUM(AH34:AH35)</f>
        <v>0</v>
      </c>
      <c r="AI33" s="216">
        <f t="shared" si="18"/>
        <v>0</v>
      </c>
      <c r="AJ33" s="216">
        <f>SUM(AJ34:AJ35)</f>
        <v>0</v>
      </c>
      <c r="AK33" s="216">
        <f>SUM(AK34:AK35)</f>
        <v>0</v>
      </c>
      <c r="AL33" s="216">
        <f>SUM(AL34:AL35)</f>
        <v>0</v>
      </c>
      <c r="AM33" s="216">
        <f>SUM(AM34:AM35)</f>
        <v>0</v>
      </c>
      <c r="AN33" s="216">
        <f t="shared" si="23"/>
        <v>0</v>
      </c>
      <c r="AO33" s="216">
        <f t="shared" ref="AO33:AV33" si="25">SUM(AO34:AO35)</f>
        <v>0</v>
      </c>
      <c r="AP33" s="216">
        <f t="shared" si="25"/>
        <v>0</v>
      </c>
      <c r="AQ33" s="216">
        <f t="shared" si="25"/>
        <v>0</v>
      </c>
      <c r="AR33" s="216">
        <f t="shared" si="25"/>
        <v>0</v>
      </c>
      <c r="AS33" s="216">
        <f t="shared" si="25"/>
        <v>0</v>
      </c>
      <c r="AT33" s="216">
        <f t="shared" si="25"/>
        <v>0</v>
      </c>
      <c r="AU33" s="216">
        <f t="shared" si="25"/>
        <v>0</v>
      </c>
      <c r="AV33" s="216">
        <f t="shared" si="25"/>
        <v>0</v>
      </c>
      <c r="AW33" s="216">
        <f t="shared" si="9"/>
        <v>0</v>
      </c>
      <c r="AX33" s="216">
        <f>SUM(AX34:AX35)</f>
        <v>0</v>
      </c>
      <c r="AY33" s="216">
        <f>SUM(AY34:AY35)</f>
        <v>0</v>
      </c>
      <c r="AZ33" s="216">
        <f t="shared" si="11"/>
        <v>0</v>
      </c>
      <c r="BA33" s="216">
        <f>SUM(BA34:BA35)</f>
        <v>0</v>
      </c>
      <c r="BB33" s="159">
        <f t="shared" si="12"/>
        <v>0</v>
      </c>
      <c r="BC33" s="216">
        <f t="shared" si="19"/>
        <v>0</v>
      </c>
      <c r="BD33" s="216">
        <f t="shared" si="20"/>
        <v>0</v>
      </c>
      <c r="BE33" s="216">
        <f t="shared" si="21"/>
        <v>0</v>
      </c>
      <c r="BF33" s="218">
        <f t="shared" si="22"/>
        <v>0</v>
      </c>
      <c r="BG33" s="215" t="s">
        <v>101</v>
      </c>
    </row>
    <row r="34" spans="1:59" ht="33.75" customHeight="1" x14ac:dyDescent="0.25">
      <c r="A34" s="151" t="s">
        <v>132</v>
      </c>
      <c r="B34" s="152" t="s">
        <v>133</v>
      </c>
      <c r="C34" s="147" t="s">
        <v>101</v>
      </c>
      <c r="D34" s="215" t="s">
        <v>101</v>
      </c>
      <c r="E34" s="215" t="s">
        <v>101</v>
      </c>
      <c r="F34" s="215" t="s">
        <v>101</v>
      </c>
      <c r="G34" s="215" t="s">
        <v>101</v>
      </c>
      <c r="H34" s="215" t="s">
        <v>101</v>
      </c>
      <c r="I34" s="215" t="s">
        <v>101</v>
      </c>
      <c r="J34" s="215" t="s">
        <v>101</v>
      </c>
      <c r="K34" s="215" t="s">
        <v>101</v>
      </c>
      <c r="L34" s="215" t="s">
        <v>101</v>
      </c>
      <c r="M34" s="215" t="s">
        <v>101</v>
      </c>
      <c r="N34" s="149">
        <v>0</v>
      </c>
      <c r="O34" s="216">
        <v>0</v>
      </c>
      <c r="P34" s="218">
        <v>0</v>
      </c>
      <c r="Q34" s="216">
        <v>0</v>
      </c>
      <c r="R34" s="216">
        <v>0</v>
      </c>
      <c r="S34" s="216">
        <v>0</v>
      </c>
      <c r="T34" s="218">
        <v>0</v>
      </c>
      <c r="U34" s="216">
        <v>0</v>
      </c>
      <c r="V34" s="216">
        <v>0</v>
      </c>
      <c r="W34" s="216">
        <v>0</v>
      </c>
      <c r="X34" s="216">
        <v>0</v>
      </c>
      <c r="Y34" s="218">
        <f t="shared" si="16"/>
        <v>0</v>
      </c>
      <c r="Z34" s="218">
        <v>0</v>
      </c>
      <c r="AA34" s="218">
        <v>0</v>
      </c>
      <c r="AB34" s="218">
        <v>0</v>
      </c>
      <c r="AC34" s="218">
        <v>0</v>
      </c>
      <c r="AD34" s="216">
        <f t="shared" si="17"/>
        <v>0</v>
      </c>
      <c r="AE34" s="216">
        <v>0</v>
      </c>
      <c r="AF34" s="216">
        <v>0</v>
      </c>
      <c r="AG34" s="216">
        <v>0</v>
      </c>
      <c r="AH34" s="216">
        <v>0</v>
      </c>
      <c r="AI34" s="216">
        <f t="shared" si="18"/>
        <v>0</v>
      </c>
      <c r="AJ34" s="216">
        <v>0</v>
      </c>
      <c r="AK34" s="216">
        <v>0</v>
      </c>
      <c r="AL34" s="216">
        <v>0</v>
      </c>
      <c r="AM34" s="216">
        <v>0</v>
      </c>
      <c r="AN34" s="216">
        <f t="shared" si="23"/>
        <v>0</v>
      </c>
      <c r="AO34" s="216">
        <v>0</v>
      </c>
      <c r="AP34" s="216">
        <v>0</v>
      </c>
      <c r="AQ34" s="216">
        <v>0</v>
      </c>
      <c r="AR34" s="216">
        <v>0</v>
      </c>
      <c r="AS34" s="216">
        <v>0</v>
      </c>
      <c r="AT34" s="216">
        <v>0</v>
      </c>
      <c r="AU34" s="216">
        <v>0</v>
      </c>
      <c r="AV34" s="216">
        <v>0</v>
      </c>
      <c r="AW34" s="216">
        <f t="shared" si="9"/>
        <v>0</v>
      </c>
      <c r="AX34" s="216">
        <v>0</v>
      </c>
      <c r="AY34" s="216">
        <v>0</v>
      </c>
      <c r="AZ34" s="216">
        <f t="shared" si="11"/>
        <v>0</v>
      </c>
      <c r="BA34" s="216">
        <v>0</v>
      </c>
      <c r="BB34" s="159">
        <f t="shared" si="12"/>
        <v>0</v>
      </c>
      <c r="BC34" s="216">
        <f t="shared" si="19"/>
        <v>0</v>
      </c>
      <c r="BD34" s="216">
        <f t="shared" si="20"/>
        <v>0</v>
      </c>
      <c r="BE34" s="216">
        <f t="shared" si="21"/>
        <v>0</v>
      </c>
      <c r="BF34" s="218">
        <f t="shared" si="22"/>
        <v>0</v>
      </c>
      <c r="BG34" s="215" t="s">
        <v>101</v>
      </c>
    </row>
    <row r="35" spans="1:59" ht="34.5" customHeight="1" x14ac:dyDescent="0.25">
      <c r="A35" s="151" t="s">
        <v>134</v>
      </c>
      <c r="B35" s="152" t="s">
        <v>135</v>
      </c>
      <c r="C35" s="147" t="s">
        <v>101</v>
      </c>
      <c r="D35" s="215" t="s">
        <v>101</v>
      </c>
      <c r="E35" s="215" t="s">
        <v>101</v>
      </c>
      <c r="F35" s="215" t="s">
        <v>101</v>
      </c>
      <c r="G35" s="215" t="s">
        <v>101</v>
      </c>
      <c r="H35" s="215" t="s">
        <v>101</v>
      </c>
      <c r="I35" s="215" t="s">
        <v>101</v>
      </c>
      <c r="J35" s="215" t="s">
        <v>101</v>
      </c>
      <c r="K35" s="215" t="s">
        <v>101</v>
      </c>
      <c r="L35" s="215" t="s">
        <v>101</v>
      </c>
      <c r="M35" s="215" t="s">
        <v>101</v>
      </c>
      <c r="N35" s="149">
        <v>0</v>
      </c>
      <c r="O35" s="216">
        <v>0</v>
      </c>
      <c r="P35" s="218">
        <v>0</v>
      </c>
      <c r="Q35" s="216">
        <v>0</v>
      </c>
      <c r="R35" s="216">
        <v>0</v>
      </c>
      <c r="S35" s="216">
        <v>0</v>
      </c>
      <c r="T35" s="218">
        <v>0</v>
      </c>
      <c r="U35" s="216">
        <v>0</v>
      </c>
      <c r="V35" s="216">
        <v>0</v>
      </c>
      <c r="W35" s="216">
        <v>0</v>
      </c>
      <c r="X35" s="216">
        <v>0</v>
      </c>
      <c r="Y35" s="218">
        <f t="shared" si="16"/>
        <v>0</v>
      </c>
      <c r="Z35" s="218">
        <v>0</v>
      </c>
      <c r="AA35" s="218">
        <v>0</v>
      </c>
      <c r="AB35" s="218">
        <v>0</v>
      </c>
      <c r="AC35" s="218">
        <v>0</v>
      </c>
      <c r="AD35" s="216">
        <f t="shared" si="17"/>
        <v>0</v>
      </c>
      <c r="AE35" s="216">
        <v>0</v>
      </c>
      <c r="AF35" s="216">
        <v>0</v>
      </c>
      <c r="AG35" s="216">
        <v>0</v>
      </c>
      <c r="AH35" s="216">
        <v>0</v>
      </c>
      <c r="AI35" s="216">
        <f t="shared" si="18"/>
        <v>0</v>
      </c>
      <c r="AJ35" s="216">
        <v>0</v>
      </c>
      <c r="AK35" s="216">
        <v>0</v>
      </c>
      <c r="AL35" s="216">
        <v>0</v>
      </c>
      <c r="AM35" s="216">
        <v>0</v>
      </c>
      <c r="AN35" s="216">
        <f t="shared" si="23"/>
        <v>0</v>
      </c>
      <c r="AO35" s="216">
        <v>0</v>
      </c>
      <c r="AP35" s="216">
        <v>0</v>
      </c>
      <c r="AQ35" s="216">
        <v>0</v>
      </c>
      <c r="AR35" s="216">
        <v>0</v>
      </c>
      <c r="AS35" s="216">
        <v>0</v>
      </c>
      <c r="AT35" s="216">
        <v>0</v>
      </c>
      <c r="AU35" s="216">
        <v>0</v>
      </c>
      <c r="AV35" s="216">
        <v>0</v>
      </c>
      <c r="AW35" s="216">
        <f t="shared" si="9"/>
        <v>0</v>
      </c>
      <c r="AX35" s="216">
        <v>0</v>
      </c>
      <c r="AY35" s="216">
        <v>0</v>
      </c>
      <c r="AZ35" s="216">
        <f t="shared" si="11"/>
        <v>0</v>
      </c>
      <c r="BA35" s="216">
        <v>0</v>
      </c>
      <c r="BB35" s="159">
        <f t="shared" si="12"/>
        <v>0</v>
      </c>
      <c r="BC35" s="216">
        <f t="shared" si="19"/>
        <v>0</v>
      </c>
      <c r="BD35" s="216">
        <f t="shared" si="20"/>
        <v>0</v>
      </c>
      <c r="BE35" s="216">
        <f t="shared" si="21"/>
        <v>0</v>
      </c>
      <c r="BF35" s="218">
        <f t="shared" si="22"/>
        <v>0</v>
      </c>
      <c r="BG35" s="215" t="s">
        <v>101</v>
      </c>
    </row>
    <row r="36" spans="1:59" ht="34.5" customHeight="1" x14ac:dyDescent="0.25">
      <c r="A36" s="151" t="s">
        <v>136</v>
      </c>
      <c r="B36" s="152" t="s">
        <v>137</v>
      </c>
      <c r="C36" s="147" t="s">
        <v>101</v>
      </c>
      <c r="D36" s="215" t="s">
        <v>101</v>
      </c>
      <c r="E36" s="215" t="s">
        <v>101</v>
      </c>
      <c r="F36" s="215" t="s">
        <v>101</v>
      </c>
      <c r="G36" s="215" t="s">
        <v>101</v>
      </c>
      <c r="H36" s="215" t="s">
        <v>101</v>
      </c>
      <c r="I36" s="215" t="s">
        <v>101</v>
      </c>
      <c r="J36" s="215" t="s">
        <v>101</v>
      </c>
      <c r="K36" s="215" t="s">
        <v>101</v>
      </c>
      <c r="L36" s="215" t="s">
        <v>101</v>
      </c>
      <c r="M36" s="215" t="s">
        <v>101</v>
      </c>
      <c r="N36" s="149">
        <v>0</v>
      </c>
      <c r="O36" s="216">
        <f t="shared" ref="O36:X36" si="26">O37+O41</f>
        <v>0</v>
      </c>
      <c r="P36" s="218">
        <f t="shared" si="26"/>
        <v>0</v>
      </c>
      <c r="Q36" s="216">
        <f t="shared" si="26"/>
        <v>0</v>
      </c>
      <c r="R36" s="216">
        <f t="shared" si="26"/>
        <v>0</v>
      </c>
      <c r="S36" s="216">
        <f t="shared" si="26"/>
        <v>0</v>
      </c>
      <c r="T36" s="218">
        <f t="shared" si="26"/>
        <v>0</v>
      </c>
      <c r="U36" s="216">
        <f t="shared" si="26"/>
        <v>0</v>
      </c>
      <c r="V36" s="216">
        <f t="shared" si="26"/>
        <v>0</v>
      </c>
      <c r="W36" s="216">
        <f t="shared" si="26"/>
        <v>0</v>
      </c>
      <c r="X36" s="216">
        <f t="shared" si="26"/>
        <v>0</v>
      </c>
      <c r="Y36" s="218">
        <f t="shared" si="16"/>
        <v>0</v>
      </c>
      <c r="Z36" s="218">
        <f>Z37+Z41</f>
        <v>0</v>
      </c>
      <c r="AA36" s="218">
        <f>AA37+AA41</f>
        <v>0</v>
      </c>
      <c r="AB36" s="218">
        <f>AB37+AB41</f>
        <v>0</v>
      </c>
      <c r="AC36" s="218">
        <f>AC37+AC41</f>
        <v>0</v>
      </c>
      <c r="AD36" s="216">
        <f t="shared" si="17"/>
        <v>0</v>
      </c>
      <c r="AE36" s="216">
        <f>AE37+AE41</f>
        <v>0</v>
      </c>
      <c r="AF36" s="216">
        <f>AF37+AF41</f>
        <v>0</v>
      </c>
      <c r="AG36" s="216">
        <f>AG37+AG41</f>
        <v>0</v>
      </c>
      <c r="AH36" s="216">
        <f>AH37+AH41</f>
        <v>0</v>
      </c>
      <c r="AI36" s="216">
        <f t="shared" si="18"/>
        <v>0</v>
      </c>
      <c r="AJ36" s="216">
        <f>AJ37+AJ41</f>
        <v>0</v>
      </c>
      <c r="AK36" s="216">
        <f>AK37+AK41</f>
        <v>0</v>
      </c>
      <c r="AL36" s="216">
        <f>AL37+AL41</f>
        <v>0</v>
      </c>
      <c r="AM36" s="216">
        <f>AM37+AM41</f>
        <v>0</v>
      </c>
      <c r="AN36" s="216">
        <f t="shared" si="23"/>
        <v>0</v>
      </c>
      <c r="AO36" s="216">
        <f t="shared" ref="AO36:AV36" si="27">AO37+AO41</f>
        <v>0</v>
      </c>
      <c r="AP36" s="216">
        <f t="shared" si="27"/>
        <v>0</v>
      </c>
      <c r="AQ36" s="216">
        <f t="shared" si="27"/>
        <v>0</v>
      </c>
      <c r="AR36" s="216">
        <f t="shared" si="27"/>
        <v>0</v>
      </c>
      <c r="AS36" s="216">
        <f t="shared" si="27"/>
        <v>0</v>
      </c>
      <c r="AT36" s="216">
        <f t="shared" si="27"/>
        <v>0</v>
      </c>
      <c r="AU36" s="216">
        <f t="shared" si="27"/>
        <v>0</v>
      </c>
      <c r="AV36" s="216">
        <f t="shared" si="27"/>
        <v>0</v>
      </c>
      <c r="AW36" s="216">
        <f t="shared" si="9"/>
        <v>0</v>
      </c>
      <c r="AX36" s="216">
        <f>AX37+AX41</f>
        <v>0</v>
      </c>
      <c r="AY36" s="216">
        <f>AY37+AY41</f>
        <v>0</v>
      </c>
      <c r="AZ36" s="216">
        <f t="shared" si="11"/>
        <v>0</v>
      </c>
      <c r="BA36" s="216">
        <f>BA37+BA41</f>
        <v>0</v>
      </c>
      <c r="BB36" s="159">
        <f t="shared" si="12"/>
        <v>0</v>
      </c>
      <c r="BC36" s="216">
        <f t="shared" si="19"/>
        <v>0</v>
      </c>
      <c r="BD36" s="216">
        <f t="shared" si="20"/>
        <v>0</v>
      </c>
      <c r="BE36" s="216">
        <f t="shared" si="21"/>
        <v>0</v>
      </c>
      <c r="BF36" s="218">
        <f t="shared" si="22"/>
        <v>0</v>
      </c>
      <c r="BG36" s="215" t="s">
        <v>101</v>
      </c>
    </row>
    <row r="37" spans="1:59" ht="21" customHeight="1" x14ac:dyDescent="0.25">
      <c r="A37" s="151" t="s">
        <v>138</v>
      </c>
      <c r="B37" s="152" t="s">
        <v>139</v>
      </c>
      <c r="C37" s="147" t="s">
        <v>101</v>
      </c>
      <c r="D37" s="215" t="s">
        <v>101</v>
      </c>
      <c r="E37" s="215" t="s">
        <v>101</v>
      </c>
      <c r="F37" s="215" t="s">
        <v>101</v>
      </c>
      <c r="G37" s="215" t="s">
        <v>101</v>
      </c>
      <c r="H37" s="215" t="s">
        <v>101</v>
      </c>
      <c r="I37" s="215" t="s">
        <v>101</v>
      </c>
      <c r="J37" s="215" t="s">
        <v>101</v>
      </c>
      <c r="K37" s="215" t="s">
        <v>101</v>
      </c>
      <c r="L37" s="215" t="s">
        <v>101</v>
      </c>
      <c r="M37" s="215" t="s">
        <v>101</v>
      </c>
      <c r="N37" s="149">
        <v>0</v>
      </c>
      <c r="O37" s="216">
        <f t="shared" ref="O37:X37" si="28">SUM(O38:O40)</f>
        <v>0</v>
      </c>
      <c r="P37" s="218">
        <f t="shared" si="28"/>
        <v>0</v>
      </c>
      <c r="Q37" s="216">
        <f t="shared" si="28"/>
        <v>0</v>
      </c>
      <c r="R37" s="216">
        <f t="shared" si="28"/>
        <v>0</v>
      </c>
      <c r="S37" s="216">
        <f t="shared" si="28"/>
        <v>0</v>
      </c>
      <c r="T37" s="218">
        <f t="shared" si="28"/>
        <v>0</v>
      </c>
      <c r="U37" s="216">
        <f t="shared" si="28"/>
        <v>0</v>
      </c>
      <c r="V37" s="216">
        <f t="shared" si="28"/>
        <v>0</v>
      </c>
      <c r="W37" s="216">
        <f t="shared" si="28"/>
        <v>0</v>
      </c>
      <c r="X37" s="216">
        <f t="shared" si="28"/>
        <v>0</v>
      </c>
      <c r="Y37" s="218">
        <f t="shared" si="16"/>
        <v>0</v>
      </c>
      <c r="Z37" s="218">
        <f>SUM(Z38:Z40)</f>
        <v>0</v>
      </c>
      <c r="AA37" s="218">
        <f>SUM(AA38:AA40)</f>
        <v>0</v>
      </c>
      <c r="AB37" s="218">
        <f>SUM(AB38:AB40)</f>
        <v>0</v>
      </c>
      <c r="AC37" s="218">
        <f>SUM(AC38:AC40)</f>
        <v>0</v>
      </c>
      <c r="AD37" s="216">
        <f t="shared" si="17"/>
        <v>0</v>
      </c>
      <c r="AE37" s="216">
        <f>SUM(AE38:AE40)</f>
        <v>0</v>
      </c>
      <c r="AF37" s="216">
        <f>SUM(AF38:AF40)</f>
        <v>0</v>
      </c>
      <c r="AG37" s="216">
        <f>SUM(AG38:AG40)</f>
        <v>0</v>
      </c>
      <c r="AH37" s="216">
        <f>SUM(AH38:AH40)</f>
        <v>0</v>
      </c>
      <c r="AI37" s="216">
        <f t="shared" si="18"/>
        <v>0</v>
      </c>
      <c r="AJ37" s="216">
        <f>SUM(AJ38:AJ40)</f>
        <v>0</v>
      </c>
      <c r="AK37" s="216">
        <f>SUM(AK38:AK40)</f>
        <v>0</v>
      </c>
      <c r="AL37" s="216">
        <f>SUM(AL38:AL40)</f>
        <v>0</v>
      </c>
      <c r="AM37" s="216">
        <f>SUM(AM38:AM40)</f>
        <v>0</v>
      </c>
      <c r="AN37" s="216">
        <f t="shared" si="23"/>
        <v>0</v>
      </c>
      <c r="AO37" s="216">
        <f t="shared" ref="AO37:AV37" si="29">SUM(AO38:AO40)</f>
        <v>0</v>
      </c>
      <c r="AP37" s="216">
        <f t="shared" si="29"/>
        <v>0</v>
      </c>
      <c r="AQ37" s="216">
        <f t="shared" si="29"/>
        <v>0</v>
      </c>
      <c r="AR37" s="216">
        <f t="shared" si="29"/>
        <v>0</v>
      </c>
      <c r="AS37" s="216">
        <f t="shared" si="29"/>
        <v>0</v>
      </c>
      <c r="AT37" s="216">
        <f t="shared" si="29"/>
        <v>0</v>
      </c>
      <c r="AU37" s="216">
        <f t="shared" si="29"/>
        <v>0</v>
      </c>
      <c r="AV37" s="216">
        <f t="shared" si="29"/>
        <v>0</v>
      </c>
      <c r="AW37" s="216">
        <f t="shared" si="9"/>
        <v>0</v>
      </c>
      <c r="AX37" s="216">
        <f>SUM(AX38:AX40)</f>
        <v>0</v>
      </c>
      <c r="AY37" s="216">
        <f>SUM(AY38:AY40)</f>
        <v>0</v>
      </c>
      <c r="AZ37" s="216">
        <f t="shared" si="11"/>
        <v>0</v>
      </c>
      <c r="BA37" s="216">
        <f>SUM(BA38:BA40)</f>
        <v>0</v>
      </c>
      <c r="BB37" s="159">
        <f t="shared" si="12"/>
        <v>0</v>
      </c>
      <c r="BC37" s="216">
        <f t="shared" si="19"/>
        <v>0</v>
      </c>
      <c r="BD37" s="216">
        <f t="shared" si="20"/>
        <v>0</v>
      </c>
      <c r="BE37" s="216">
        <f t="shared" si="21"/>
        <v>0</v>
      </c>
      <c r="BF37" s="218">
        <f t="shared" si="22"/>
        <v>0</v>
      </c>
      <c r="BG37" s="215" t="s">
        <v>101</v>
      </c>
    </row>
    <row r="38" spans="1:59" ht="66.75" customHeight="1" x14ac:dyDescent="0.25">
      <c r="A38" s="151" t="s">
        <v>138</v>
      </c>
      <c r="B38" s="152" t="s">
        <v>140</v>
      </c>
      <c r="C38" s="147" t="s">
        <v>101</v>
      </c>
      <c r="D38" s="215" t="s">
        <v>101</v>
      </c>
      <c r="E38" s="215" t="s">
        <v>101</v>
      </c>
      <c r="F38" s="215" t="s">
        <v>101</v>
      </c>
      <c r="G38" s="215" t="s">
        <v>101</v>
      </c>
      <c r="H38" s="215" t="s">
        <v>101</v>
      </c>
      <c r="I38" s="215" t="s">
        <v>101</v>
      </c>
      <c r="J38" s="215" t="s">
        <v>101</v>
      </c>
      <c r="K38" s="215" t="s">
        <v>101</v>
      </c>
      <c r="L38" s="215" t="s">
        <v>101</v>
      </c>
      <c r="M38" s="215" t="s">
        <v>101</v>
      </c>
      <c r="N38" s="149">
        <v>0</v>
      </c>
      <c r="O38" s="216">
        <v>0</v>
      </c>
      <c r="P38" s="218">
        <v>0</v>
      </c>
      <c r="Q38" s="216">
        <v>0</v>
      </c>
      <c r="R38" s="216">
        <v>0</v>
      </c>
      <c r="S38" s="216">
        <v>0</v>
      </c>
      <c r="T38" s="218">
        <v>0</v>
      </c>
      <c r="U38" s="216">
        <v>0</v>
      </c>
      <c r="V38" s="216">
        <v>0</v>
      </c>
      <c r="W38" s="216">
        <v>0</v>
      </c>
      <c r="X38" s="216">
        <v>0</v>
      </c>
      <c r="Y38" s="218">
        <f t="shared" si="16"/>
        <v>0</v>
      </c>
      <c r="Z38" s="218">
        <v>0</v>
      </c>
      <c r="AA38" s="218">
        <v>0</v>
      </c>
      <c r="AB38" s="218">
        <v>0</v>
      </c>
      <c r="AC38" s="218">
        <v>0</v>
      </c>
      <c r="AD38" s="216">
        <f t="shared" si="17"/>
        <v>0</v>
      </c>
      <c r="AE38" s="216">
        <v>0</v>
      </c>
      <c r="AF38" s="216">
        <v>0</v>
      </c>
      <c r="AG38" s="216">
        <v>0</v>
      </c>
      <c r="AH38" s="216">
        <v>0</v>
      </c>
      <c r="AI38" s="216">
        <f t="shared" si="18"/>
        <v>0</v>
      </c>
      <c r="AJ38" s="216">
        <v>0</v>
      </c>
      <c r="AK38" s="216">
        <v>0</v>
      </c>
      <c r="AL38" s="216">
        <v>0</v>
      </c>
      <c r="AM38" s="216">
        <v>0</v>
      </c>
      <c r="AN38" s="216">
        <f t="shared" si="23"/>
        <v>0</v>
      </c>
      <c r="AO38" s="216">
        <v>0</v>
      </c>
      <c r="AP38" s="216">
        <v>0</v>
      </c>
      <c r="AQ38" s="216">
        <v>0</v>
      </c>
      <c r="AR38" s="216">
        <v>0</v>
      </c>
      <c r="AS38" s="216">
        <v>0</v>
      </c>
      <c r="AT38" s="216">
        <v>0</v>
      </c>
      <c r="AU38" s="216">
        <v>0</v>
      </c>
      <c r="AV38" s="216">
        <v>0</v>
      </c>
      <c r="AW38" s="216">
        <f t="shared" si="9"/>
        <v>0</v>
      </c>
      <c r="AX38" s="216">
        <v>0</v>
      </c>
      <c r="AY38" s="216">
        <v>0</v>
      </c>
      <c r="AZ38" s="216">
        <f t="shared" si="11"/>
        <v>0</v>
      </c>
      <c r="BA38" s="216">
        <v>0</v>
      </c>
      <c r="BB38" s="159">
        <f t="shared" si="12"/>
        <v>0</v>
      </c>
      <c r="BC38" s="216">
        <f t="shared" si="19"/>
        <v>0</v>
      </c>
      <c r="BD38" s="216">
        <f t="shared" si="20"/>
        <v>0</v>
      </c>
      <c r="BE38" s="216">
        <f t="shared" si="21"/>
        <v>0</v>
      </c>
      <c r="BF38" s="218">
        <f t="shared" si="22"/>
        <v>0</v>
      </c>
      <c r="BG38" s="215" t="s">
        <v>101</v>
      </c>
    </row>
    <row r="39" spans="1:59" ht="52.5" customHeight="1" x14ac:dyDescent="0.25">
      <c r="A39" s="151" t="s">
        <v>138</v>
      </c>
      <c r="B39" s="152" t="s">
        <v>141</v>
      </c>
      <c r="C39" s="147" t="s">
        <v>101</v>
      </c>
      <c r="D39" s="215" t="s">
        <v>101</v>
      </c>
      <c r="E39" s="215" t="s">
        <v>101</v>
      </c>
      <c r="F39" s="215" t="s">
        <v>101</v>
      </c>
      <c r="G39" s="215" t="s">
        <v>101</v>
      </c>
      <c r="H39" s="215" t="s">
        <v>101</v>
      </c>
      <c r="I39" s="215" t="s">
        <v>101</v>
      </c>
      <c r="J39" s="215" t="s">
        <v>101</v>
      </c>
      <c r="K39" s="215" t="s">
        <v>101</v>
      </c>
      <c r="L39" s="215" t="s">
        <v>101</v>
      </c>
      <c r="M39" s="215" t="s">
        <v>101</v>
      </c>
      <c r="N39" s="149">
        <v>0</v>
      </c>
      <c r="O39" s="216">
        <v>0</v>
      </c>
      <c r="P39" s="218">
        <v>0</v>
      </c>
      <c r="Q39" s="216">
        <v>0</v>
      </c>
      <c r="R39" s="216">
        <v>0</v>
      </c>
      <c r="S39" s="216">
        <v>0</v>
      </c>
      <c r="T39" s="218">
        <v>0</v>
      </c>
      <c r="U39" s="216">
        <v>0</v>
      </c>
      <c r="V39" s="216">
        <v>0</v>
      </c>
      <c r="W39" s="216">
        <v>0</v>
      </c>
      <c r="X39" s="216">
        <v>0</v>
      </c>
      <c r="Y39" s="218">
        <f t="shared" si="16"/>
        <v>0</v>
      </c>
      <c r="Z39" s="218">
        <v>0</v>
      </c>
      <c r="AA39" s="218">
        <v>0</v>
      </c>
      <c r="AB39" s="218">
        <v>0</v>
      </c>
      <c r="AC39" s="218">
        <v>0</v>
      </c>
      <c r="AD39" s="216">
        <f t="shared" si="17"/>
        <v>0</v>
      </c>
      <c r="AE39" s="216">
        <v>0</v>
      </c>
      <c r="AF39" s="216">
        <v>0</v>
      </c>
      <c r="AG39" s="216">
        <v>0</v>
      </c>
      <c r="AH39" s="216">
        <v>0</v>
      </c>
      <c r="AI39" s="216">
        <f t="shared" si="18"/>
        <v>0</v>
      </c>
      <c r="AJ39" s="216">
        <v>0</v>
      </c>
      <c r="AK39" s="216">
        <v>0</v>
      </c>
      <c r="AL39" s="216">
        <v>0</v>
      </c>
      <c r="AM39" s="216">
        <v>0</v>
      </c>
      <c r="AN39" s="216">
        <f t="shared" si="23"/>
        <v>0</v>
      </c>
      <c r="AO39" s="216">
        <v>0</v>
      </c>
      <c r="AP39" s="216">
        <v>0</v>
      </c>
      <c r="AQ39" s="216">
        <v>0</v>
      </c>
      <c r="AR39" s="216">
        <v>0</v>
      </c>
      <c r="AS39" s="216">
        <v>0</v>
      </c>
      <c r="AT39" s="216">
        <v>0</v>
      </c>
      <c r="AU39" s="216">
        <v>0</v>
      </c>
      <c r="AV39" s="216">
        <v>0</v>
      </c>
      <c r="AW39" s="216">
        <f t="shared" si="9"/>
        <v>0</v>
      </c>
      <c r="AX39" s="216">
        <v>0</v>
      </c>
      <c r="AY39" s="216">
        <v>0</v>
      </c>
      <c r="AZ39" s="216">
        <f t="shared" si="11"/>
        <v>0</v>
      </c>
      <c r="BA39" s="216">
        <v>0</v>
      </c>
      <c r="BB39" s="159">
        <f t="shared" si="12"/>
        <v>0</v>
      </c>
      <c r="BC39" s="216">
        <f t="shared" si="19"/>
        <v>0</v>
      </c>
      <c r="BD39" s="216">
        <f t="shared" si="20"/>
        <v>0</v>
      </c>
      <c r="BE39" s="216">
        <f t="shared" si="21"/>
        <v>0</v>
      </c>
      <c r="BF39" s="218">
        <f t="shared" si="22"/>
        <v>0</v>
      </c>
      <c r="BG39" s="215" t="s">
        <v>101</v>
      </c>
    </row>
    <row r="40" spans="1:59" ht="49.5" customHeight="1" x14ac:dyDescent="0.25">
      <c r="A40" s="151" t="s">
        <v>138</v>
      </c>
      <c r="B40" s="152" t="s">
        <v>142</v>
      </c>
      <c r="C40" s="147" t="s">
        <v>101</v>
      </c>
      <c r="D40" s="215" t="s">
        <v>101</v>
      </c>
      <c r="E40" s="215" t="s">
        <v>101</v>
      </c>
      <c r="F40" s="215" t="s">
        <v>101</v>
      </c>
      <c r="G40" s="215" t="s">
        <v>101</v>
      </c>
      <c r="H40" s="215" t="s">
        <v>101</v>
      </c>
      <c r="I40" s="215" t="s">
        <v>101</v>
      </c>
      <c r="J40" s="215" t="s">
        <v>101</v>
      </c>
      <c r="K40" s="215" t="s">
        <v>101</v>
      </c>
      <c r="L40" s="215" t="s">
        <v>101</v>
      </c>
      <c r="M40" s="215" t="s">
        <v>101</v>
      </c>
      <c r="N40" s="149">
        <v>0</v>
      </c>
      <c r="O40" s="216">
        <v>0</v>
      </c>
      <c r="P40" s="218">
        <v>0</v>
      </c>
      <c r="Q40" s="216">
        <v>0</v>
      </c>
      <c r="R40" s="216">
        <v>0</v>
      </c>
      <c r="S40" s="216">
        <v>0</v>
      </c>
      <c r="T40" s="218">
        <v>0</v>
      </c>
      <c r="U40" s="216">
        <v>0</v>
      </c>
      <c r="V40" s="216">
        <v>0</v>
      </c>
      <c r="W40" s="216">
        <v>0</v>
      </c>
      <c r="X40" s="216">
        <v>0</v>
      </c>
      <c r="Y40" s="218">
        <f t="shared" si="16"/>
        <v>0</v>
      </c>
      <c r="Z40" s="218">
        <v>0</v>
      </c>
      <c r="AA40" s="218">
        <v>0</v>
      </c>
      <c r="AB40" s="218">
        <v>0</v>
      </c>
      <c r="AC40" s="218">
        <v>0</v>
      </c>
      <c r="AD40" s="216">
        <f t="shared" si="17"/>
        <v>0</v>
      </c>
      <c r="AE40" s="216">
        <v>0</v>
      </c>
      <c r="AF40" s="216">
        <v>0</v>
      </c>
      <c r="AG40" s="216">
        <v>0</v>
      </c>
      <c r="AH40" s="216">
        <v>0</v>
      </c>
      <c r="AI40" s="216">
        <f t="shared" si="18"/>
        <v>0</v>
      </c>
      <c r="AJ40" s="216">
        <v>0</v>
      </c>
      <c r="AK40" s="216">
        <v>0</v>
      </c>
      <c r="AL40" s="216">
        <v>0</v>
      </c>
      <c r="AM40" s="216">
        <v>0</v>
      </c>
      <c r="AN40" s="216">
        <f t="shared" si="23"/>
        <v>0</v>
      </c>
      <c r="AO40" s="216">
        <v>0</v>
      </c>
      <c r="AP40" s="216">
        <v>0</v>
      </c>
      <c r="AQ40" s="216">
        <v>0</v>
      </c>
      <c r="AR40" s="216">
        <v>0</v>
      </c>
      <c r="AS40" s="216">
        <v>0</v>
      </c>
      <c r="AT40" s="216">
        <v>0</v>
      </c>
      <c r="AU40" s="216">
        <v>0</v>
      </c>
      <c r="AV40" s="216">
        <v>0</v>
      </c>
      <c r="AW40" s="216">
        <f t="shared" si="9"/>
        <v>0</v>
      </c>
      <c r="AX40" s="216">
        <v>0</v>
      </c>
      <c r="AY40" s="216">
        <v>0</v>
      </c>
      <c r="AZ40" s="216">
        <f t="shared" si="11"/>
        <v>0</v>
      </c>
      <c r="BA40" s="216">
        <v>0</v>
      </c>
      <c r="BB40" s="159">
        <f t="shared" si="12"/>
        <v>0</v>
      </c>
      <c r="BC40" s="216">
        <f t="shared" si="19"/>
        <v>0</v>
      </c>
      <c r="BD40" s="216">
        <f t="shared" si="20"/>
        <v>0</v>
      </c>
      <c r="BE40" s="216">
        <f t="shared" si="21"/>
        <v>0</v>
      </c>
      <c r="BF40" s="218">
        <f t="shared" si="22"/>
        <v>0</v>
      </c>
      <c r="BG40" s="215" t="s">
        <v>101</v>
      </c>
    </row>
    <row r="41" spans="1:59" ht="21.75" customHeight="1" x14ac:dyDescent="0.25">
      <c r="A41" s="151" t="s">
        <v>143</v>
      </c>
      <c r="B41" s="152" t="s">
        <v>139</v>
      </c>
      <c r="C41" s="147" t="s">
        <v>101</v>
      </c>
      <c r="D41" s="215" t="s">
        <v>101</v>
      </c>
      <c r="E41" s="215" t="s">
        <v>101</v>
      </c>
      <c r="F41" s="215" t="s">
        <v>101</v>
      </c>
      <c r="G41" s="215" t="s">
        <v>101</v>
      </c>
      <c r="H41" s="215" t="s">
        <v>101</v>
      </c>
      <c r="I41" s="215" t="s">
        <v>101</v>
      </c>
      <c r="J41" s="215" t="s">
        <v>101</v>
      </c>
      <c r="K41" s="215" t="s">
        <v>101</v>
      </c>
      <c r="L41" s="215" t="s">
        <v>101</v>
      </c>
      <c r="M41" s="215" t="s">
        <v>101</v>
      </c>
      <c r="N41" s="149">
        <v>0</v>
      </c>
      <c r="O41" s="216">
        <f t="shared" ref="O41:X41" si="30">SUM(O42:O44)</f>
        <v>0</v>
      </c>
      <c r="P41" s="218">
        <f t="shared" si="30"/>
        <v>0</v>
      </c>
      <c r="Q41" s="216">
        <f t="shared" si="30"/>
        <v>0</v>
      </c>
      <c r="R41" s="216">
        <f t="shared" si="30"/>
        <v>0</v>
      </c>
      <c r="S41" s="216">
        <f t="shared" si="30"/>
        <v>0</v>
      </c>
      <c r="T41" s="218">
        <f t="shared" si="30"/>
        <v>0</v>
      </c>
      <c r="U41" s="216">
        <f t="shared" si="30"/>
        <v>0</v>
      </c>
      <c r="V41" s="216">
        <f t="shared" si="30"/>
        <v>0</v>
      </c>
      <c r="W41" s="216">
        <f t="shared" si="30"/>
        <v>0</v>
      </c>
      <c r="X41" s="216">
        <f t="shared" si="30"/>
        <v>0</v>
      </c>
      <c r="Y41" s="218">
        <f t="shared" si="16"/>
        <v>0</v>
      </c>
      <c r="Z41" s="218">
        <f>SUM(Z42:Z44)</f>
        <v>0</v>
      </c>
      <c r="AA41" s="218">
        <f>SUM(AA42:AA44)</f>
        <v>0</v>
      </c>
      <c r="AB41" s="218">
        <f>SUM(AB42:AB44)</f>
        <v>0</v>
      </c>
      <c r="AC41" s="218">
        <f>SUM(AC42:AC44)</f>
        <v>0</v>
      </c>
      <c r="AD41" s="216">
        <f t="shared" si="17"/>
        <v>0</v>
      </c>
      <c r="AE41" s="216">
        <f>SUM(AE42:AE44)</f>
        <v>0</v>
      </c>
      <c r="AF41" s="216">
        <f>SUM(AF42:AF44)</f>
        <v>0</v>
      </c>
      <c r="AG41" s="216">
        <f>SUM(AG42:AG44)</f>
        <v>0</v>
      </c>
      <c r="AH41" s="216">
        <f>SUM(AH42:AH44)</f>
        <v>0</v>
      </c>
      <c r="AI41" s="216">
        <f t="shared" si="18"/>
        <v>0</v>
      </c>
      <c r="AJ41" s="216">
        <f>SUM(AJ42:AJ44)</f>
        <v>0</v>
      </c>
      <c r="AK41" s="216">
        <f>SUM(AK42:AK44)</f>
        <v>0</v>
      </c>
      <c r="AL41" s="216">
        <f>SUM(AL42:AL44)</f>
        <v>0</v>
      </c>
      <c r="AM41" s="216">
        <f>SUM(AM42:AM44)</f>
        <v>0</v>
      </c>
      <c r="AN41" s="216">
        <f t="shared" si="23"/>
        <v>0</v>
      </c>
      <c r="AO41" s="216">
        <f t="shared" ref="AO41:AV41" si="31">SUM(AO42:AO44)</f>
        <v>0</v>
      </c>
      <c r="AP41" s="216">
        <f t="shared" si="31"/>
        <v>0</v>
      </c>
      <c r="AQ41" s="216">
        <f t="shared" si="31"/>
        <v>0</v>
      </c>
      <c r="AR41" s="216">
        <f t="shared" si="31"/>
        <v>0</v>
      </c>
      <c r="AS41" s="216">
        <f t="shared" si="31"/>
        <v>0</v>
      </c>
      <c r="AT41" s="216">
        <f t="shared" si="31"/>
        <v>0</v>
      </c>
      <c r="AU41" s="216">
        <f t="shared" si="31"/>
        <v>0</v>
      </c>
      <c r="AV41" s="216">
        <f t="shared" si="31"/>
        <v>0</v>
      </c>
      <c r="AW41" s="216">
        <f t="shared" si="9"/>
        <v>0</v>
      </c>
      <c r="AX41" s="216">
        <f>SUM(AX42:AX44)</f>
        <v>0</v>
      </c>
      <c r="AY41" s="216">
        <f>SUM(AY42:AY44)</f>
        <v>0</v>
      </c>
      <c r="AZ41" s="216">
        <f t="shared" si="11"/>
        <v>0</v>
      </c>
      <c r="BA41" s="216">
        <f>SUM(BA42:BA44)</f>
        <v>0</v>
      </c>
      <c r="BB41" s="159">
        <f t="shared" si="12"/>
        <v>0</v>
      </c>
      <c r="BC41" s="216">
        <f t="shared" si="19"/>
        <v>0</v>
      </c>
      <c r="BD41" s="216">
        <f t="shared" si="20"/>
        <v>0</v>
      </c>
      <c r="BE41" s="216">
        <f t="shared" si="21"/>
        <v>0</v>
      </c>
      <c r="BF41" s="218">
        <f t="shared" si="22"/>
        <v>0</v>
      </c>
      <c r="BG41" s="215" t="s">
        <v>101</v>
      </c>
    </row>
    <row r="42" spans="1:59" ht="63.75" customHeight="1" x14ac:dyDescent="0.25">
      <c r="A42" s="151" t="s">
        <v>143</v>
      </c>
      <c r="B42" s="152" t="s">
        <v>140</v>
      </c>
      <c r="C42" s="147" t="s">
        <v>101</v>
      </c>
      <c r="D42" s="215" t="s">
        <v>101</v>
      </c>
      <c r="E42" s="215" t="s">
        <v>101</v>
      </c>
      <c r="F42" s="215" t="s">
        <v>101</v>
      </c>
      <c r="G42" s="215" t="s">
        <v>101</v>
      </c>
      <c r="H42" s="215" t="s">
        <v>101</v>
      </c>
      <c r="I42" s="215" t="s">
        <v>101</v>
      </c>
      <c r="J42" s="215" t="s">
        <v>101</v>
      </c>
      <c r="K42" s="215" t="s">
        <v>101</v>
      </c>
      <c r="L42" s="215" t="s">
        <v>101</v>
      </c>
      <c r="M42" s="215" t="s">
        <v>101</v>
      </c>
      <c r="N42" s="149">
        <v>0</v>
      </c>
      <c r="O42" s="216">
        <v>0</v>
      </c>
      <c r="P42" s="218">
        <v>0</v>
      </c>
      <c r="Q42" s="216">
        <v>0</v>
      </c>
      <c r="R42" s="216">
        <v>0</v>
      </c>
      <c r="S42" s="216">
        <v>0</v>
      </c>
      <c r="T42" s="218">
        <v>0</v>
      </c>
      <c r="U42" s="216">
        <v>0</v>
      </c>
      <c r="V42" s="216">
        <v>0</v>
      </c>
      <c r="W42" s="216">
        <v>0</v>
      </c>
      <c r="X42" s="216">
        <v>0</v>
      </c>
      <c r="Y42" s="218">
        <f t="shared" si="16"/>
        <v>0</v>
      </c>
      <c r="Z42" s="218">
        <v>0</v>
      </c>
      <c r="AA42" s="218">
        <v>0</v>
      </c>
      <c r="AB42" s="218">
        <v>0</v>
      </c>
      <c r="AC42" s="218">
        <v>0</v>
      </c>
      <c r="AD42" s="216">
        <f t="shared" si="17"/>
        <v>0</v>
      </c>
      <c r="AE42" s="216">
        <v>0</v>
      </c>
      <c r="AF42" s="216">
        <v>0</v>
      </c>
      <c r="AG42" s="216">
        <v>0</v>
      </c>
      <c r="AH42" s="216">
        <v>0</v>
      </c>
      <c r="AI42" s="216">
        <f t="shared" si="18"/>
        <v>0</v>
      </c>
      <c r="AJ42" s="216">
        <v>0</v>
      </c>
      <c r="AK42" s="216">
        <v>0</v>
      </c>
      <c r="AL42" s="216">
        <v>0</v>
      </c>
      <c r="AM42" s="216">
        <v>0</v>
      </c>
      <c r="AN42" s="216">
        <f t="shared" si="23"/>
        <v>0</v>
      </c>
      <c r="AO42" s="216">
        <v>0</v>
      </c>
      <c r="AP42" s="216">
        <v>0</v>
      </c>
      <c r="AQ42" s="216">
        <v>0</v>
      </c>
      <c r="AR42" s="216">
        <v>0</v>
      </c>
      <c r="AS42" s="216">
        <v>0</v>
      </c>
      <c r="AT42" s="216">
        <v>0</v>
      </c>
      <c r="AU42" s="216">
        <v>0</v>
      </c>
      <c r="AV42" s="216">
        <v>0</v>
      </c>
      <c r="AW42" s="216">
        <f t="shared" si="9"/>
        <v>0</v>
      </c>
      <c r="AX42" s="216">
        <v>0</v>
      </c>
      <c r="AY42" s="216">
        <v>0</v>
      </c>
      <c r="AZ42" s="216">
        <f t="shared" si="11"/>
        <v>0</v>
      </c>
      <c r="BA42" s="216">
        <v>0</v>
      </c>
      <c r="BB42" s="159">
        <f t="shared" si="12"/>
        <v>0</v>
      </c>
      <c r="BC42" s="216">
        <f t="shared" si="19"/>
        <v>0</v>
      </c>
      <c r="BD42" s="216">
        <f t="shared" si="20"/>
        <v>0</v>
      </c>
      <c r="BE42" s="216">
        <f t="shared" si="21"/>
        <v>0</v>
      </c>
      <c r="BF42" s="218">
        <f t="shared" si="22"/>
        <v>0</v>
      </c>
      <c r="BG42" s="215" t="s">
        <v>101</v>
      </c>
    </row>
    <row r="43" spans="1:59" ht="50.25" customHeight="1" x14ac:dyDescent="0.25">
      <c r="A43" s="151" t="s">
        <v>143</v>
      </c>
      <c r="B43" s="152" t="s">
        <v>141</v>
      </c>
      <c r="C43" s="147" t="s">
        <v>101</v>
      </c>
      <c r="D43" s="215" t="s">
        <v>101</v>
      </c>
      <c r="E43" s="215" t="s">
        <v>101</v>
      </c>
      <c r="F43" s="215" t="s">
        <v>101</v>
      </c>
      <c r="G43" s="215" t="s">
        <v>101</v>
      </c>
      <c r="H43" s="215" t="s">
        <v>101</v>
      </c>
      <c r="I43" s="215" t="s">
        <v>101</v>
      </c>
      <c r="J43" s="215" t="s">
        <v>101</v>
      </c>
      <c r="K43" s="215" t="s">
        <v>101</v>
      </c>
      <c r="L43" s="215" t="s">
        <v>101</v>
      </c>
      <c r="M43" s="215" t="s">
        <v>101</v>
      </c>
      <c r="N43" s="149">
        <v>0</v>
      </c>
      <c r="O43" s="216">
        <v>0</v>
      </c>
      <c r="P43" s="218">
        <v>0</v>
      </c>
      <c r="Q43" s="216">
        <v>0</v>
      </c>
      <c r="R43" s="216">
        <v>0</v>
      </c>
      <c r="S43" s="216">
        <v>0</v>
      </c>
      <c r="T43" s="218">
        <v>0</v>
      </c>
      <c r="U43" s="216">
        <v>0</v>
      </c>
      <c r="V43" s="216">
        <v>0</v>
      </c>
      <c r="W43" s="216">
        <v>0</v>
      </c>
      <c r="X43" s="216">
        <v>0</v>
      </c>
      <c r="Y43" s="218">
        <f t="shared" si="16"/>
        <v>0</v>
      </c>
      <c r="Z43" s="218">
        <v>0</v>
      </c>
      <c r="AA43" s="218">
        <v>0</v>
      </c>
      <c r="AB43" s="218">
        <v>0</v>
      </c>
      <c r="AC43" s="218">
        <v>0</v>
      </c>
      <c r="AD43" s="216">
        <f t="shared" si="17"/>
        <v>0</v>
      </c>
      <c r="AE43" s="216">
        <v>0</v>
      </c>
      <c r="AF43" s="216">
        <v>0</v>
      </c>
      <c r="AG43" s="216">
        <v>0</v>
      </c>
      <c r="AH43" s="216">
        <v>0</v>
      </c>
      <c r="AI43" s="216">
        <f t="shared" si="18"/>
        <v>0</v>
      </c>
      <c r="AJ43" s="216">
        <v>0</v>
      </c>
      <c r="AK43" s="216">
        <v>0</v>
      </c>
      <c r="AL43" s="216">
        <v>0</v>
      </c>
      <c r="AM43" s="216">
        <v>0</v>
      </c>
      <c r="AN43" s="216">
        <f t="shared" si="23"/>
        <v>0</v>
      </c>
      <c r="AO43" s="216">
        <v>0</v>
      </c>
      <c r="AP43" s="216">
        <v>0</v>
      </c>
      <c r="AQ43" s="216">
        <v>0</v>
      </c>
      <c r="AR43" s="216">
        <v>0</v>
      </c>
      <c r="AS43" s="216">
        <v>0</v>
      </c>
      <c r="AT43" s="216">
        <v>0</v>
      </c>
      <c r="AU43" s="216">
        <v>0</v>
      </c>
      <c r="AV43" s="216">
        <v>0</v>
      </c>
      <c r="AW43" s="216">
        <f t="shared" si="9"/>
        <v>0</v>
      </c>
      <c r="AX43" s="216">
        <v>0</v>
      </c>
      <c r="AY43" s="216">
        <v>0</v>
      </c>
      <c r="AZ43" s="216">
        <f t="shared" si="11"/>
        <v>0</v>
      </c>
      <c r="BA43" s="216">
        <v>0</v>
      </c>
      <c r="BB43" s="159">
        <f t="shared" si="12"/>
        <v>0</v>
      </c>
      <c r="BC43" s="216">
        <f t="shared" si="19"/>
        <v>0</v>
      </c>
      <c r="BD43" s="216">
        <f t="shared" si="20"/>
        <v>0</v>
      </c>
      <c r="BE43" s="216">
        <f t="shared" si="21"/>
        <v>0</v>
      </c>
      <c r="BF43" s="218">
        <f t="shared" si="22"/>
        <v>0</v>
      </c>
      <c r="BG43" s="215" t="s">
        <v>101</v>
      </c>
    </row>
    <row r="44" spans="1:59" ht="52.5" customHeight="1" x14ac:dyDescent="0.25">
      <c r="A44" s="151" t="s">
        <v>143</v>
      </c>
      <c r="B44" s="152" t="s">
        <v>144</v>
      </c>
      <c r="C44" s="147" t="s">
        <v>101</v>
      </c>
      <c r="D44" s="215" t="s">
        <v>101</v>
      </c>
      <c r="E44" s="215" t="s">
        <v>101</v>
      </c>
      <c r="F44" s="215" t="s">
        <v>101</v>
      </c>
      <c r="G44" s="215" t="s">
        <v>101</v>
      </c>
      <c r="H44" s="215" t="s">
        <v>101</v>
      </c>
      <c r="I44" s="215" t="s">
        <v>101</v>
      </c>
      <c r="J44" s="215" t="s">
        <v>101</v>
      </c>
      <c r="K44" s="215" t="s">
        <v>101</v>
      </c>
      <c r="L44" s="215" t="s">
        <v>101</v>
      </c>
      <c r="M44" s="215" t="s">
        <v>101</v>
      </c>
      <c r="N44" s="149">
        <v>0</v>
      </c>
      <c r="O44" s="216">
        <v>0</v>
      </c>
      <c r="P44" s="218">
        <v>0</v>
      </c>
      <c r="Q44" s="216">
        <v>0</v>
      </c>
      <c r="R44" s="216">
        <v>0</v>
      </c>
      <c r="S44" s="216">
        <v>0</v>
      </c>
      <c r="T44" s="218">
        <v>0</v>
      </c>
      <c r="U44" s="216">
        <v>0</v>
      </c>
      <c r="V44" s="216">
        <v>0</v>
      </c>
      <c r="W44" s="216">
        <v>0</v>
      </c>
      <c r="X44" s="216">
        <v>0</v>
      </c>
      <c r="Y44" s="218">
        <f t="shared" si="16"/>
        <v>0</v>
      </c>
      <c r="Z44" s="218">
        <v>0</v>
      </c>
      <c r="AA44" s="218">
        <v>0</v>
      </c>
      <c r="AB44" s="218">
        <v>0</v>
      </c>
      <c r="AC44" s="218">
        <v>0</v>
      </c>
      <c r="AD44" s="216">
        <f t="shared" si="17"/>
        <v>0</v>
      </c>
      <c r="AE44" s="216">
        <v>0</v>
      </c>
      <c r="AF44" s="216">
        <v>0</v>
      </c>
      <c r="AG44" s="216">
        <v>0</v>
      </c>
      <c r="AH44" s="216">
        <v>0</v>
      </c>
      <c r="AI44" s="216">
        <f t="shared" si="18"/>
        <v>0</v>
      </c>
      <c r="AJ44" s="216">
        <v>0</v>
      </c>
      <c r="AK44" s="216">
        <v>0</v>
      </c>
      <c r="AL44" s="216">
        <v>0</v>
      </c>
      <c r="AM44" s="216">
        <v>0</v>
      </c>
      <c r="AN44" s="216">
        <f t="shared" si="23"/>
        <v>0</v>
      </c>
      <c r="AO44" s="216">
        <v>0</v>
      </c>
      <c r="AP44" s="216">
        <v>0</v>
      </c>
      <c r="AQ44" s="216">
        <v>0</v>
      </c>
      <c r="AR44" s="216">
        <v>0</v>
      </c>
      <c r="AS44" s="216">
        <v>0</v>
      </c>
      <c r="AT44" s="216">
        <v>0</v>
      </c>
      <c r="AU44" s="216">
        <v>0</v>
      </c>
      <c r="AV44" s="216">
        <v>0</v>
      </c>
      <c r="AW44" s="216">
        <f t="shared" si="9"/>
        <v>0</v>
      </c>
      <c r="AX44" s="216">
        <v>0</v>
      </c>
      <c r="AY44" s="216">
        <v>0</v>
      </c>
      <c r="AZ44" s="216">
        <f t="shared" si="11"/>
        <v>0</v>
      </c>
      <c r="BA44" s="216">
        <v>0</v>
      </c>
      <c r="BB44" s="159">
        <f t="shared" si="12"/>
        <v>0</v>
      </c>
      <c r="BC44" s="216">
        <f t="shared" si="19"/>
        <v>0</v>
      </c>
      <c r="BD44" s="216">
        <f t="shared" si="20"/>
        <v>0</v>
      </c>
      <c r="BE44" s="216">
        <f t="shared" si="21"/>
        <v>0</v>
      </c>
      <c r="BF44" s="218">
        <f t="shared" si="22"/>
        <v>0</v>
      </c>
      <c r="BG44" s="215" t="s">
        <v>101</v>
      </c>
    </row>
    <row r="45" spans="1:59" ht="51.75" customHeight="1" x14ac:dyDescent="0.25">
      <c r="A45" s="151" t="s">
        <v>145</v>
      </c>
      <c r="B45" s="152" t="s">
        <v>146</v>
      </c>
      <c r="C45" s="147" t="s">
        <v>101</v>
      </c>
      <c r="D45" s="215" t="s">
        <v>101</v>
      </c>
      <c r="E45" s="215" t="s">
        <v>101</v>
      </c>
      <c r="F45" s="215" t="s">
        <v>101</v>
      </c>
      <c r="G45" s="215" t="s">
        <v>101</v>
      </c>
      <c r="H45" s="215" t="s">
        <v>101</v>
      </c>
      <c r="I45" s="215" t="s">
        <v>101</v>
      </c>
      <c r="J45" s="215" t="s">
        <v>101</v>
      </c>
      <c r="K45" s="215" t="s">
        <v>101</v>
      </c>
      <c r="L45" s="215" t="s">
        <v>101</v>
      </c>
      <c r="M45" s="215" t="s">
        <v>101</v>
      </c>
      <c r="N45" s="149">
        <v>0</v>
      </c>
      <c r="O45" s="216">
        <f t="shared" ref="O45:X45" si="32">SUM(O46:O47)</f>
        <v>0</v>
      </c>
      <c r="P45" s="218">
        <f t="shared" si="32"/>
        <v>0</v>
      </c>
      <c r="Q45" s="216">
        <f t="shared" si="32"/>
        <v>0</v>
      </c>
      <c r="R45" s="216">
        <f t="shared" si="32"/>
        <v>0</v>
      </c>
      <c r="S45" s="216">
        <f t="shared" si="32"/>
        <v>0</v>
      </c>
      <c r="T45" s="218">
        <f t="shared" si="32"/>
        <v>0</v>
      </c>
      <c r="U45" s="216">
        <f t="shared" si="32"/>
        <v>0</v>
      </c>
      <c r="V45" s="216">
        <f t="shared" si="32"/>
        <v>0</v>
      </c>
      <c r="W45" s="216">
        <f t="shared" si="32"/>
        <v>0</v>
      </c>
      <c r="X45" s="216">
        <f t="shared" si="32"/>
        <v>0</v>
      </c>
      <c r="Y45" s="218">
        <f t="shared" si="16"/>
        <v>0</v>
      </c>
      <c r="Z45" s="218">
        <f>SUM(Z46:Z47)</f>
        <v>0</v>
      </c>
      <c r="AA45" s="218">
        <f>SUM(AA46:AA47)</f>
        <v>0</v>
      </c>
      <c r="AB45" s="218">
        <f>SUM(AB46:AB47)</f>
        <v>0</v>
      </c>
      <c r="AC45" s="218">
        <f>SUM(AC46:AC47)</f>
        <v>0</v>
      </c>
      <c r="AD45" s="216">
        <f t="shared" si="17"/>
        <v>0</v>
      </c>
      <c r="AE45" s="216">
        <f>SUM(AE46:AE47)</f>
        <v>0</v>
      </c>
      <c r="AF45" s="216">
        <f>SUM(AF46:AF47)</f>
        <v>0</v>
      </c>
      <c r="AG45" s="216">
        <f>SUM(AG46:AG47)</f>
        <v>0</v>
      </c>
      <c r="AH45" s="216">
        <f>SUM(AH46:AH47)</f>
        <v>0</v>
      </c>
      <c r="AI45" s="216">
        <f t="shared" si="18"/>
        <v>0</v>
      </c>
      <c r="AJ45" s="216">
        <f>SUM(AJ46:AJ47)</f>
        <v>0</v>
      </c>
      <c r="AK45" s="216">
        <f>SUM(AK46:AK47)</f>
        <v>0</v>
      </c>
      <c r="AL45" s="216">
        <f>SUM(AL46:AL47)</f>
        <v>0</v>
      </c>
      <c r="AM45" s="216">
        <f>SUM(AM46:AM47)</f>
        <v>0</v>
      </c>
      <c r="AN45" s="216">
        <f t="shared" si="23"/>
        <v>0</v>
      </c>
      <c r="AO45" s="216">
        <f t="shared" ref="AO45:AV45" si="33">SUM(AO46:AO47)</f>
        <v>0</v>
      </c>
      <c r="AP45" s="216">
        <f t="shared" si="33"/>
        <v>0</v>
      </c>
      <c r="AQ45" s="216">
        <f t="shared" si="33"/>
        <v>0</v>
      </c>
      <c r="AR45" s="216">
        <f t="shared" si="33"/>
        <v>0</v>
      </c>
      <c r="AS45" s="216">
        <f t="shared" si="33"/>
        <v>0</v>
      </c>
      <c r="AT45" s="216">
        <f t="shared" si="33"/>
        <v>0</v>
      </c>
      <c r="AU45" s="216">
        <f t="shared" si="33"/>
        <v>0</v>
      </c>
      <c r="AV45" s="216">
        <f t="shared" si="33"/>
        <v>0</v>
      </c>
      <c r="AW45" s="216">
        <f t="shared" si="9"/>
        <v>0</v>
      </c>
      <c r="AX45" s="216">
        <f>SUM(AX46:AX47)</f>
        <v>0</v>
      </c>
      <c r="AY45" s="216">
        <f>SUM(AY46:AY47)</f>
        <v>0</v>
      </c>
      <c r="AZ45" s="216">
        <f t="shared" si="11"/>
        <v>0</v>
      </c>
      <c r="BA45" s="216">
        <f>SUM(BA46:BA47)</f>
        <v>0</v>
      </c>
      <c r="BB45" s="159">
        <f t="shared" si="12"/>
        <v>0</v>
      </c>
      <c r="BC45" s="216">
        <f t="shared" si="19"/>
        <v>0</v>
      </c>
      <c r="BD45" s="216">
        <f t="shared" si="20"/>
        <v>0</v>
      </c>
      <c r="BE45" s="216">
        <f t="shared" si="21"/>
        <v>0</v>
      </c>
      <c r="BF45" s="218">
        <f t="shared" si="22"/>
        <v>0</v>
      </c>
      <c r="BG45" s="215" t="s">
        <v>101</v>
      </c>
    </row>
    <row r="46" spans="1:59" ht="48.75" customHeight="1" x14ac:dyDescent="0.25">
      <c r="A46" s="151" t="s">
        <v>147</v>
      </c>
      <c r="B46" s="152" t="s">
        <v>148</v>
      </c>
      <c r="C46" s="147" t="s">
        <v>101</v>
      </c>
      <c r="D46" s="215" t="s">
        <v>101</v>
      </c>
      <c r="E46" s="215" t="s">
        <v>101</v>
      </c>
      <c r="F46" s="215" t="s">
        <v>101</v>
      </c>
      <c r="G46" s="215" t="s">
        <v>101</v>
      </c>
      <c r="H46" s="215" t="s">
        <v>101</v>
      </c>
      <c r="I46" s="215" t="s">
        <v>101</v>
      </c>
      <c r="J46" s="215" t="s">
        <v>101</v>
      </c>
      <c r="K46" s="215" t="s">
        <v>101</v>
      </c>
      <c r="L46" s="215" t="s">
        <v>101</v>
      </c>
      <c r="M46" s="215" t="s">
        <v>101</v>
      </c>
      <c r="N46" s="149">
        <v>0</v>
      </c>
      <c r="O46" s="216">
        <v>0</v>
      </c>
      <c r="P46" s="218">
        <v>0</v>
      </c>
      <c r="Q46" s="216">
        <v>0</v>
      </c>
      <c r="R46" s="216">
        <v>0</v>
      </c>
      <c r="S46" s="216">
        <v>0</v>
      </c>
      <c r="T46" s="218">
        <v>0</v>
      </c>
      <c r="U46" s="216">
        <v>0</v>
      </c>
      <c r="V46" s="216">
        <v>0</v>
      </c>
      <c r="W46" s="216">
        <v>0</v>
      </c>
      <c r="X46" s="216">
        <v>0</v>
      </c>
      <c r="Y46" s="218">
        <f t="shared" si="16"/>
        <v>0</v>
      </c>
      <c r="Z46" s="218">
        <v>0</v>
      </c>
      <c r="AA46" s="218">
        <v>0</v>
      </c>
      <c r="AB46" s="218">
        <v>0</v>
      </c>
      <c r="AC46" s="218">
        <v>0</v>
      </c>
      <c r="AD46" s="216">
        <f t="shared" si="17"/>
        <v>0</v>
      </c>
      <c r="AE46" s="216">
        <v>0</v>
      </c>
      <c r="AF46" s="216">
        <v>0</v>
      </c>
      <c r="AG46" s="216">
        <v>0</v>
      </c>
      <c r="AH46" s="216">
        <v>0</v>
      </c>
      <c r="AI46" s="216">
        <f t="shared" si="18"/>
        <v>0</v>
      </c>
      <c r="AJ46" s="216">
        <v>0</v>
      </c>
      <c r="AK46" s="216">
        <v>0</v>
      </c>
      <c r="AL46" s="216">
        <v>0</v>
      </c>
      <c r="AM46" s="216">
        <v>0</v>
      </c>
      <c r="AN46" s="216">
        <f t="shared" si="23"/>
        <v>0</v>
      </c>
      <c r="AO46" s="216">
        <v>0</v>
      </c>
      <c r="AP46" s="216">
        <v>0</v>
      </c>
      <c r="AQ46" s="216">
        <v>0</v>
      </c>
      <c r="AR46" s="216">
        <v>0</v>
      </c>
      <c r="AS46" s="216">
        <v>0</v>
      </c>
      <c r="AT46" s="216">
        <v>0</v>
      </c>
      <c r="AU46" s="216">
        <v>0</v>
      </c>
      <c r="AV46" s="216">
        <v>0</v>
      </c>
      <c r="AW46" s="216">
        <f t="shared" si="9"/>
        <v>0</v>
      </c>
      <c r="AX46" s="216">
        <v>0</v>
      </c>
      <c r="AY46" s="216">
        <v>0</v>
      </c>
      <c r="AZ46" s="216">
        <f t="shared" si="11"/>
        <v>0</v>
      </c>
      <c r="BA46" s="216">
        <v>0</v>
      </c>
      <c r="BB46" s="159">
        <f t="shared" si="12"/>
        <v>0</v>
      </c>
      <c r="BC46" s="216">
        <f t="shared" si="19"/>
        <v>0</v>
      </c>
      <c r="BD46" s="216">
        <f t="shared" si="20"/>
        <v>0</v>
      </c>
      <c r="BE46" s="216">
        <f t="shared" si="21"/>
        <v>0</v>
      </c>
      <c r="BF46" s="218">
        <f t="shared" si="22"/>
        <v>0</v>
      </c>
      <c r="BG46" s="215" t="s">
        <v>101</v>
      </c>
    </row>
    <row r="47" spans="1:59" ht="47.25" customHeight="1" x14ac:dyDescent="0.25">
      <c r="A47" s="151" t="s">
        <v>149</v>
      </c>
      <c r="B47" s="152" t="s">
        <v>150</v>
      </c>
      <c r="C47" s="147" t="s">
        <v>101</v>
      </c>
      <c r="D47" s="215" t="s">
        <v>101</v>
      </c>
      <c r="E47" s="215" t="s">
        <v>101</v>
      </c>
      <c r="F47" s="215" t="s">
        <v>101</v>
      </c>
      <c r="G47" s="215" t="s">
        <v>101</v>
      </c>
      <c r="H47" s="215" t="s">
        <v>101</v>
      </c>
      <c r="I47" s="215" t="s">
        <v>101</v>
      </c>
      <c r="J47" s="215" t="s">
        <v>101</v>
      </c>
      <c r="K47" s="215" t="s">
        <v>101</v>
      </c>
      <c r="L47" s="215" t="s">
        <v>101</v>
      </c>
      <c r="M47" s="215" t="s">
        <v>101</v>
      </c>
      <c r="N47" s="149">
        <v>0</v>
      </c>
      <c r="O47" s="216">
        <v>0</v>
      </c>
      <c r="P47" s="218">
        <v>0</v>
      </c>
      <c r="Q47" s="216">
        <v>0</v>
      </c>
      <c r="R47" s="216">
        <v>0</v>
      </c>
      <c r="S47" s="216">
        <v>0</v>
      </c>
      <c r="T47" s="218">
        <v>0</v>
      </c>
      <c r="U47" s="216">
        <v>0</v>
      </c>
      <c r="V47" s="216">
        <v>0</v>
      </c>
      <c r="W47" s="216">
        <v>0</v>
      </c>
      <c r="X47" s="216">
        <v>0</v>
      </c>
      <c r="Y47" s="218">
        <f t="shared" si="16"/>
        <v>0</v>
      </c>
      <c r="Z47" s="218">
        <v>0</v>
      </c>
      <c r="AA47" s="218">
        <v>0</v>
      </c>
      <c r="AB47" s="218">
        <v>0</v>
      </c>
      <c r="AC47" s="218">
        <v>0</v>
      </c>
      <c r="AD47" s="216">
        <f t="shared" si="17"/>
        <v>0</v>
      </c>
      <c r="AE47" s="216">
        <v>0</v>
      </c>
      <c r="AF47" s="216">
        <v>0</v>
      </c>
      <c r="AG47" s="216">
        <v>0</v>
      </c>
      <c r="AH47" s="216">
        <v>0</v>
      </c>
      <c r="AI47" s="216">
        <f t="shared" si="18"/>
        <v>0</v>
      </c>
      <c r="AJ47" s="216">
        <v>0</v>
      </c>
      <c r="AK47" s="216">
        <v>0</v>
      </c>
      <c r="AL47" s="216">
        <v>0</v>
      </c>
      <c r="AM47" s="216">
        <v>0</v>
      </c>
      <c r="AN47" s="216">
        <f t="shared" si="23"/>
        <v>0</v>
      </c>
      <c r="AO47" s="216">
        <v>0</v>
      </c>
      <c r="AP47" s="216">
        <v>0</v>
      </c>
      <c r="AQ47" s="216">
        <v>0</v>
      </c>
      <c r="AR47" s="216">
        <v>0</v>
      </c>
      <c r="AS47" s="216">
        <v>0</v>
      </c>
      <c r="AT47" s="216">
        <v>0</v>
      </c>
      <c r="AU47" s="216">
        <v>0</v>
      </c>
      <c r="AV47" s="216">
        <v>0</v>
      </c>
      <c r="AW47" s="216">
        <f t="shared" si="9"/>
        <v>0</v>
      </c>
      <c r="AX47" s="216">
        <v>0</v>
      </c>
      <c r="AY47" s="216">
        <v>0</v>
      </c>
      <c r="AZ47" s="216">
        <f t="shared" si="11"/>
        <v>0</v>
      </c>
      <c r="BA47" s="216">
        <v>0</v>
      </c>
      <c r="BB47" s="159">
        <f t="shared" si="12"/>
        <v>0</v>
      </c>
      <c r="BC47" s="216">
        <f t="shared" si="19"/>
        <v>0</v>
      </c>
      <c r="BD47" s="216">
        <f t="shared" si="20"/>
        <v>0</v>
      </c>
      <c r="BE47" s="216">
        <f t="shared" si="21"/>
        <v>0</v>
      </c>
      <c r="BF47" s="218">
        <f t="shared" si="22"/>
        <v>0</v>
      </c>
      <c r="BG47" s="215" t="s">
        <v>101</v>
      </c>
    </row>
    <row r="48" spans="1:59" ht="20.25" customHeight="1" x14ac:dyDescent="0.25">
      <c r="A48" s="151" t="s">
        <v>151</v>
      </c>
      <c r="B48" s="152" t="s">
        <v>152</v>
      </c>
      <c r="C48" s="147" t="s">
        <v>101</v>
      </c>
      <c r="D48" s="215" t="s">
        <v>101</v>
      </c>
      <c r="E48" s="215" t="s">
        <v>101</v>
      </c>
      <c r="F48" s="215" t="s">
        <v>101</v>
      </c>
      <c r="G48" s="215" t="s">
        <v>101</v>
      </c>
      <c r="H48" s="215" t="s">
        <v>101</v>
      </c>
      <c r="I48" s="215" t="s">
        <v>101</v>
      </c>
      <c r="J48" s="215" t="s">
        <v>101</v>
      </c>
      <c r="K48" s="215" t="s">
        <v>101</v>
      </c>
      <c r="L48" s="215" t="s">
        <v>101</v>
      </c>
      <c r="M48" s="215" t="s">
        <v>101</v>
      </c>
      <c r="N48" s="149">
        <v>0</v>
      </c>
      <c r="O48" s="216">
        <f t="shared" ref="O48:X48" si="34">O49+O68+O76</f>
        <v>4.68682</v>
      </c>
      <c r="P48" s="218">
        <f t="shared" si="34"/>
        <v>56.438457380000003</v>
      </c>
      <c r="Q48" s="216">
        <f t="shared" si="34"/>
        <v>56.438457380000003</v>
      </c>
      <c r="R48" s="216">
        <f t="shared" si="34"/>
        <v>24.9185671306</v>
      </c>
      <c r="S48" s="216">
        <f t="shared" si="34"/>
        <v>24.9185671306</v>
      </c>
      <c r="T48" s="218">
        <f t="shared" si="34"/>
        <v>56.438457380000003</v>
      </c>
      <c r="U48" s="216">
        <f t="shared" si="34"/>
        <v>24.9185671306</v>
      </c>
      <c r="V48" s="216">
        <f t="shared" si="34"/>
        <v>51.149969392000003</v>
      </c>
      <c r="W48" s="216">
        <f t="shared" si="34"/>
        <v>33.740509711999998</v>
      </c>
      <c r="X48" s="216">
        <f t="shared" si="34"/>
        <v>2.8835624905999993</v>
      </c>
      <c r="Y48" s="218">
        <f t="shared" si="16"/>
        <v>18.935349679999998</v>
      </c>
      <c r="Z48" s="218">
        <f>Z49+Z68+Z76</f>
        <v>0</v>
      </c>
      <c r="AA48" s="218">
        <f>AA49+AA68+AA76</f>
        <v>0</v>
      </c>
      <c r="AB48" s="218">
        <f>AB49+AB68+AB76</f>
        <v>18.935349679999998</v>
      </c>
      <c r="AC48" s="218">
        <f>AC49+AC68+AC76</f>
        <v>0</v>
      </c>
      <c r="AD48" s="216">
        <f t="shared" si="17"/>
        <v>17.348486560000001</v>
      </c>
      <c r="AE48" s="216">
        <f>AE49+AE68+AE76</f>
        <v>0</v>
      </c>
      <c r="AF48" s="216">
        <f>AF49+AF68+AF76</f>
        <v>0</v>
      </c>
      <c r="AG48" s="216">
        <f>AG49+AG68+AG76</f>
        <v>17.348486560000001</v>
      </c>
      <c r="AH48" s="216">
        <f>AH49+AH68+AH76</f>
        <v>0</v>
      </c>
      <c r="AI48" s="216">
        <f t="shared" si="18"/>
        <v>12.195</v>
      </c>
      <c r="AJ48" s="216">
        <f>AJ49+AJ68+AJ76</f>
        <v>0</v>
      </c>
      <c r="AK48" s="216">
        <f>AK49+AK68+AK76</f>
        <v>0</v>
      </c>
      <c r="AL48" s="216">
        <f>AL49+AL68+AL76</f>
        <v>12.195</v>
      </c>
      <c r="AM48" s="216">
        <f>AM49+AM68+AM76</f>
        <v>0</v>
      </c>
      <c r="AN48" s="216">
        <f>AN49+AN68+AN76+AN86</f>
        <v>2.8832605706000001</v>
      </c>
      <c r="AO48" s="216">
        <f t="shared" ref="AO48:AV48" si="35">AO49+AO68+AO76</f>
        <v>0</v>
      </c>
      <c r="AP48" s="216">
        <f t="shared" si="35"/>
        <v>0</v>
      </c>
      <c r="AQ48" s="216">
        <f t="shared" si="35"/>
        <v>2.8832605706000001</v>
      </c>
      <c r="AR48" s="216">
        <f t="shared" si="35"/>
        <v>2.8832605706000001</v>
      </c>
      <c r="AS48" s="216">
        <f t="shared" si="35"/>
        <v>0</v>
      </c>
      <c r="AT48" s="216">
        <f t="shared" si="35"/>
        <v>0</v>
      </c>
      <c r="AU48" s="216">
        <f t="shared" si="35"/>
        <v>0</v>
      </c>
      <c r="AV48" s="216">
        <f t="shared" si="35"/>
        <v>0</v>
      </c>
      <c r="AW48" s="216">
        <f t="shared" si="9"/>
        <v>34.230306559999995</v>
      </c>
      <c r="AX48" s="216">
        <f>AX49+AX68+AX76</f>
        <v>0</v>
      </c>
      <c r="AY48" s="216">
        <f>AY49+AY68+AY76</f>
        <v>0</v>
      </c>
      <c r="AZ48" s="216">
        <f>AZ49+AZ68+AZ76</f>
        <v>34.230306559999995</v>
      </c>
      <c r="BA48" s="216">
        <f>BA49+BA68+BA76</f>
        <v>0</v>
      </c>
      <c r="BB48" s="159">
        <f t="shared" si="12"/>
        <v>24.918567130600003</v>
      </c>
      <c r="BC48" s="216">
        <f t="shared" si="19"/>
        <v>0</v>
      </c>
      <c r="BD48" s="216">
        <f t="shared" si="20"/>
        <v>0</v>
      </c>
      <c r="BE48" s="216">
        <f t="shared" si="21"/>
        <v>24.918567130600003</v>
      </c>
      <c r="BF48" s="218">
        <f t="shared" si="22"/>
        <v>0</v>
      </c>
      <c r="BG48" s="215" t="s">
        <v>101</v>
      </c>
    </row>
    <row r="49" spans="1:59" ht="34.5" customHeight="1" x14ac:dyDescent="0.25">
      <c r="A49" s="151" t="s">
        <v>153</v>
      </c>
      <c r="B49" s="152" t="s">
        <v>154</v>
      </c>
      <c r="C49" s="147" t="s">
        <v>101</v>
      </c>
      <c r="D49" s="215" t="s">
        <v>101</v>
      </c>
      <c r="E49" s="215" t="s">
        <v>101</v>
      </c>
      <c r="F49" s="215" t="s">
        <v>101</v>
      </c>
      <c r="G49" s="215" t="s">
        <v>101</v>
      </c>
      <c r="H49" s="215" t="s">
        <v>101</v>
      </c>
      <c r="I49" s="215" t="s">
        <v>101</v>
      </c>
      <c r="J49" s="215" t="s">
        <v>101</v>
      </c>
      <c r="K49" s="215" t="s">
        <v>101</v>
      </c>
      <c r="L49" s="215" t="s">
        <v>101</v>
      </c>
      <c r="M49" s="215" t="s">
        <v>101</v>
      </c>
      <c r="N49" s="149">
        <v>0</v>
      </c>
      <c r="O49" s="216">
        <f t="shared" ref="O49:X49" si="36">O50+O67</f>
        <v>1.9239999999999999</v>
      </c>
      <c r="P49" s="218">
        <f t="shared" si="36"/>
        <v>43.124317700000006</v>
      </c>
      <c r="Q49" s="216">
        <f t="shared" si="36"/>
        <v>43.124317700000006</v>
      </c>
      <c r="R49" s="216">
        <f t="shared" si="36"/>
        <v>10.909971880000001</v>
      </c>
      <c r="S49" s="216">
        <f t="shared" si="36"/>
        <v>10.909971880000001</v>
      </c>
      <c r="T49" s="218">
        <f t="shared" si="36"/>
        <v>43.124317700000006</v>
      </c>
      <c r="U49" s="216">
        <f t="shared" si="36"/>
        <v>10.909971880000001</v>
      </c>
      <c r="V49" s="216">
        <f t="shared" si="36"/>
        <v>40.598649712000004</v>
      </c>
      <c r="W49" s="216">
        <f t="shared" si="36"/>
        <v>33.740509711999998</v>
      </c>
      <c r="X49" s="216">
        <f t="shared" si="36"/>
        <v>2.1891069199999995</v>
      </c>
      <c r="Y49" s="218">
        <f t="shared" si="16"/>
        <v>8.3840299999999992</v>
      </c>
      <c r="Z49" s="218">
        <f>Z50+Z67</f>
        <v>0</v>
      </c>
      <c r="AA49" s="218">
        <f>AA50+AA67</f>
        <v>0</v>
      </c>
      <c r="AB49" s="218">
        <f>AB50+AB67</f>
        <v>8.3840299999999992</v>
      </c>
      <c r="AC49" s="218">
        <f>AC50+AC67</f>
        <v>0</v>
      </c>
      <c r="AD49" s="216">
        <f t="shared" si="17"/>
        <v>6.7971668799999998</v>
      </c>
      <c r="AE49" s="216">
        <f>AE50+AE67</f>
        <v>0</v>
      </c>
      <c r="AF49" s="216">
        <f>AF50+AF67</f>
        <v>0</v>
      </c>
      <c r="AG49" s="216">
        <f>AG50+AG67</f>
        <v>6.7971668799999998</v>
      </c>
      <c r="AH49" s="216">
        <f>AH50+AH67</f>
        <v>0</v>
      </c>
      <c r="AI49" s="216">
        <f t="shared" si="18"/>
        <v>12.195</v>
      </c>
      <c r="AJ49" s="216">
        <f>AJ50+AJ67</f>
        <v>0</v>
      </c>
      <c r="AK49" s="216">
        <f>AK50+AK67</f>
        <v>0</v>
      </c>
      <c r="AL49" s="216">
        <f>AL50+AL67</f>
        <v>12.195</v>
      </c>
      <c r="AM49" s="216">
        <f>AM50+AM67</f>
        <v>0</v>
      </c>
      <c r="AN49" s="216">
        <f t="shared" ref="AN49:AN66" si="37">SUM(AO49:AQ49)+AV49</f>
        <v>2.1888049999999999</v>
      </c>
      <c r="AO49" s="216">
        <f t="shared" ref="AO49:AV49" si="38">AO50+AO67</f>
        <v>0</v>
      </c>
      <c r="AP49" s="216">
        <f t="shared" si="38"/>
        <v>0</v>
      </c>
      <c r="AQ49" s="216">
        <f t="shared" si="38"/>
        <v>2.1888049999999999</v>
      </c>
      <c r="AR49" s="216">
        <f t="shared" si="38"/>
        <v>2.1888049999999999</v>
      </c>
      <c r="AS49" s="216">
        <f t="shared" si="38"/>
        <v>0</v>
      </c>
      <c r="AT49" s="216">
        <f t="shared" si="38"/>
        <v>0</v>
      </c>
      <c r="AU49" s="216">
        <f t="shared" si="38"/>
        <v>0</v>
      </c>
      <c r="AV49" s="216">
        <f t="shared" si="38"/>
        <v>0</v>
      </c>
      <c r="AW49" s="216">
        <f t="shared" si="9"/>
        <v>20.916166879999999</v>
      </c>
      <c r="AX49" s="216">
        <f>AX50+AX67</f>
        <v>0</v>
      </c>
      <c r="AY49" s="216">
        <f>AY50+AY67</f>
        <v>0</v>
      </c>
      <c r="AZ49" s="216">
        <f>AZ50+AZ67</f>
        <v>20.916166879999999</v>
      </c>
      <c r="BA49" s="216">
        <f>BA50+BA67</f>
        <v>0</v>
      </c>
      <c r="BB49" s="159">
        <f t="shared" si="12"/>
        <v>10.909971879999999</v>
      </c>
      <c r="BC49" s="216">
        <f t="shared" si="19"/>
        <v>0</v>
      </c>
      <c r="BD49" s="216">
        <f t="shared" si="20"/>
        <v>0</v>
      </c>
      <c r="BE49" s="216">
        <f t="shared" si="21"/>
        <v>10.909971879999999</v>
      </c>
      <c r="BF49" s="218">
        <f t="shared" si="22"/>
        <v>0</v>
      </c>
      <c r="BG49" s="215" t="s">
        <v>101</v>
      </c>
    </row>
    <row r="50" spans="1:59" ht="18.75" customHeight="1" x14ac:dyDescent="0.25">
      <c r="A50" s="151" t="s">
        <v>155</v>
      </c>
      <c r="B50" s="152" t="s">
        <v>156</v>
      </c>
      <c r="C50" s="147" t="s">
        <v>101</v>
      </c>
      <c r="D50" s="215" t="s">
        <v>101</v>
      </c>
      <c r="E50" s="215" t="s">
        <v>101</v>
      </c>
      <c r="F50" s="215" t="s">
        <v>101</v>
      </c>
      <c r="G50" s="215" t="s">
        <v>101</v>
      </c>
      <c r="H50" s="215" t="s">
        <v>101</v>
      </c>
      <c r="I50" s="215" t="s">
        <v>101</v>
      </c>
      <c r="J50" s="215" t="s">
        <v>101</v>
      </c>
      <c r="K50" s="215" t="s">
        <v>101</v>
      </c>
      <c r="L50" s="215" t="s">
        <v>101</v>
      </c>
      <c r="M50" s="215" t="s">
        <v>101</v>
      </c>
      <c r="N50" s="149">
        <v>0</v>
      </c>
      <c r="O50" s="216">
        <f t="shared" ref="O50:X50" si="39">SUM(O51:O66)</f>
        <v>1.9239999999999999</v>
      </c>
      <c r="P50" s="218">
        <f t="shared" si="39"/>
        <v>43.124317700000006</v>
      </c>
      <c r="Q50" s="216">
        <f t="shared" si="39"/>
        <v>43.124317700000006</v>
      </c>
      <c r="R50" s="216">
        <f t="shared" si="39"/>
        <v>10.909971880000001</v>
      </c>
      <c r="S50" s="216">
        <f t="shared" si="39"/>
        <v>10.909971880000001</v>
      </c>
      <c r="T50" s="218">
        <f t="shared" si="39"/>
        <v>43.124317700000006</v>
      </c>
      <c r="U50" s="216">
        <f t="shared" si="39"/>
        <v>10.909971880000001</v>
      </c>
      <c r="V50" s="216">
        <f t="shared" si="39"/>
        <v>40.598649712000004</v>
      </c>
      <c r="W50" s="216">
        <f t="shared" si="39"/>
        <v>33.740509711999998</v>
      </c>
      <c r="X50" s="216">
        <f t="shared" si="39"/>
        <v>2.1891069199999995</v>
      </c>
      <c r="Y50" s="218">
        <f t="shared" si="16"/>
        <v>8.3840299999999992</v>
      </c>
      <c r="Z50" s="218">
        <f>SUM(Z51:Z66)</f>
        <v>0</v>
      </c>
      <c r="AA50" s="218">
        <f>SUM(AA51:AA66)</f>
        <v>0</v>
      </c>
      <c r="AB50" s="218">
        <f>SUM(AB51:AB66)</f>
        <v>8.3840299999999992</v>
      </c>
      <c r="AC50" s="218">
        <f>SUM(AC51:AC66)</f>
        <v>0</v>
      </c>
      <c r="AD50" s="216">
        <f t="shared" si="17"/>
        <v>6.7971668799999998</v>
      </c>
      <c r="AE50" s="216">
        <f>SUM(AE51:AE66)</f>
        <v>0</v>
      </c>
      <c r="AF50" s="216">
        <f>SUM(AF51:AF66)</f>
        <v>0</v>
      </c>
      <c r="AG50" s="216">
        <f>SUM(AG51:AG66)</f>
        <v>6.7971668799999998</v>
      </c>
      <c r="AH50" s="216">
        <f>SUM(AH51:AH66)</f>
        <v>0</v>
      </c>
      <c r="AI50" s="216">
        <f t="shared" si="18"/>
        <v>12.195</v>
      </c>
      <c r="AJ50" s="216">
        <f>SUM(AJ51:AJ66)</f>
        <v>0</v>
      </c>
      <c r="AK50" s="216">
        <f>SUM(AK51:AK66)</f>
        <v>0</v>
      </c>
      <c r="AL50" s="216">
        <f>SUM(AL51:AL66)</f>
        <v>12.195</v>
      </c>
      <c r="AM50" s="216">
        <f>SUM(AM51:AM66)</f>
        <v>0</v>
      </c>
      <c r="AN50" s="216">
        <f t="shared" si="37"/>
        <v>2.1888049999999999</v>
      </c>
      <c r="AO50" s="216">
        <f t="shared" ref="AO50:AV50" si="40">SUM(AO51:AO66)</f>
        <v>0</v>
      </c>
      <c r="AP50" s="216">
        <f t="shared" si="40"/>
        <v>0</v>
      </c>
      <c r="AQ50" s="216">
        <f t="shared" si="40"/>
        <v>2.1888049999999999</v>
      </c>
      <c r="AR50" s="216">
        <f t="shared" si="40"/>
        <v>2.1888049999999999</v>
      </c>
      <c r="AS50" s="216">
        <f t="shared" si="40"/>
        <v>0</v>
      </c>
      <c r="AT50" s="216">
        <f t="shared" si="40"/>
        <v>0</v>
      </c>
      <c r="AU50" s="216">
        <f t="shared" si="40"/>
        <v>0</v>
      </c>
      <c r="AV50" s="216">
        <f t="shared" si="40"/>
        <v>0</v>
      </c>
      <c r="AW50" s="216">
        <f t="shared" si="9"/>
        <v>20.916166879999999</v>
      </c>
      <c r="AX50" s="216">
        <f>SUM(AX51:AX66)</f>
        <v>0</v>
      </c>
      <c r="AY50" s="216">
        <f>SUM(AY51:AY66)</f>
        <v>0</v>
      </c>
      <c r="AZ50" s="216">
        <f>SUM(AZ51:AZ66)</f>
        <v>20.916166879999999</v>
      </c>
      <c r="BA50" s="216">
        <f>SUM(BA51:BA66)</f>
        <v>0</v>
      </c>
      <c r="BB50" s="159">
        <f t="shared" si="12"/>
        <v>12.83397188</v>
      </c>
      <c r="BC50" s="216">
        <f>SUM(BC51:BC66)</f>
        <v>0</v>
      </c>
      <c r="BD50" s="216">
        <f>SUM(BD51:BD66)</f>
        <v>0</v>
      </c>
      <c r="BE50" s="216">
        <f>SUM(BE51:BE66)+O50</f>
        <v>12.83397188</v>
      </c>
      <c r="BF50" s="218">
        <f>SUM(BF51:BF66)</f>
        <v>0</v>
      </c>
      <c r="BG50" s="215" t="s">
        <v>101</v>
      </c>
    </row>
    <row r="51" spans="1:59" ht="65.25" customHeight="1" x14ac:dyDescent="0.25">
      <c r="A51" s="151" t="s">
        <v>155</v>
      </c>
      <c r="B51" s="160" t="s">
        <v>157</v>
      </c>
      <c r="C51" s="147" t="s">
        <v>158</v>
      </c>
      <c r="D51" s="200" t="s">
        <v>348</v>
      </c>
      <c r="E51" s="219">
        <v>2014</v>
      </c>
      <c r="F51" s="219">
        <v>2016</v>
      </c>
      <c r="G51" s="219">
        <v>2017</v>
      </c>
      <c r="H51" s="215" t="s">
        <v>101</v>
      </c>
      <c r="I51" s="219" t="s">
        <v>101</v>
      </c>
      <c r="J51" s="220" t="s">
        <v>349</v>
      </c>
      <c r="K51" s="219" t="s">
        <v>101</v>
      </c>
      <c r="L51" s="219" t="s">
        <v>101</v>
      </c>
      <c r="M51" s="220" t="s">
        <v>349</v>
      </c>
      <c r="N51" s="149">
        <v>0</v>
      </c>
      <c r="O51" s="219">
        <f>0.611+1.313</f>
        <v>1.9239999999999999</v>
      </c>
      <c r="P51" s="218">
        <v>13.877782699999999</v>
      </c>
      <c r="Q51" s="216">
        <v>13.877782699999999</v>
      </c>
      <c r="R51" s="216">
        <f t="shared" ref="R51:R66" si="41">O51+AG51+AQ51</f>
        <v>4.9879737999999998</v>
      </c>
      <c r="S51" s="216">
        <f t="shared" ref="S51:S66" si="42">O51+AG51+AQ51</f>
        <v>4.9879737999999998</v>
      </c>
      <c r="T51" s="216">
        <v>13.877782699999999</v>
      </c>
      <c r="U51" s="216">
        <f t="shared" ref="U51:U66" si="43">R51+AJ51+AX51</f>
        <v>4.9879737999999998</v>
      </c>
      <c r="V51" s="216">
        <f>13.8777827-0.610999988-1.313133</f>
        <v>11.953649711999999</v>
      </c>
      <c r="W51" s="216">
        <f>13.8777827-0.610999988-1.313133-2.14014</f>
        <v>9.8135097119999983</v>
      </c>
      <c r="X51" s="216">
        <f>AQ51</f>
        <v>0.92383379999999993</v>
      </c>
      <c r="Y51" s="218">
        <f t="shared" si="16"/>
        <v>3.0640000000000001</v>
      </c>
      <c r="Z51" s="218">
        <v>0</v>
      </c>
      <c r="AA51" s="218">
        <v>0</v>
      </c>
      <c r="AB51" s="216">
        <v>3.0640000000000001</v>
      </c>
      <c r="AC51" s="216">
        <v>0</v>
      </c>
      <c r="AD51" s="216">
        <f t="shared" si="17"/>
        <v>2.1401399999999997</v>
      </c>
      <c r="AE51" s="216">
        <v>0</v>
      </c>
      <c r="AF51" s="216">
        <v>0</v>
      </c>
      <c r="AG51" s="216">
        <f>1.81367796+0.32646204</f>
        <v>2.1401399999999997</v>
      </c>
      <c r="AH51" s="216">
        <v>0</v>
      </c>
      <c r="AI51" s="216">
        <f t="shared" si="18"/>
        <v>4.423</v>
      </c>
      <c r="AJ51" s="216">
        <v>0</v>
      </c>
      <c r="AK51" s="216">
        <v>0</v>
      </c>
      <c r="AL51" s="216">
        <v>4.423</v>
      </c>
      <c r="AM51" s="216">
        <v>0</v>
      </c>
      <c r="AN51" s="216">
        <f t="shared" si="37"/>
        <v>0.92383379999999993</v>
      </c>
      <c r="AO51" s="216">
        <v>0</v>
      </c>
      <c r="AP51" s="216">
        <v>0</v>
      </c>
      <c r="AQ51" s="216">
        <f>0.78291*1.18</f>
        <v>0.92383379999999993</v>
      </c>
      <c r="AR51" s="216">
        <f>0.78291*1.18</f>
        <v>0.92383379999999993</v>
      </c>
      <c r="AS51" s="216">
        <v>0</v>
      </c>
      <c r="AT51" s="216">
        <v>0</v>
      </c>
      <c r="AU51" s="216">
        <v>0</v>
      </c>
      <c r="AV51" s="216">
        <v>0</v>
      </c>
      <c r="AW51" s="216">
        <f t="shared" si="9"/>
        <v>8.4871400000000001</v>
      </c>
      <c r="AX51" s="216">
        <f t="shared" ref="AX51:AX66" si="44">AE51+AJ51</f>
        <v>0</v>
      </c>
      <c r="AY51" s="216">
        <f t="shared" ref="AY51:AY66" si="45">AF51+AK51</f>
        <v>0</v>
      </c>
      <c r="AZ51" s="216">
        <f t="shared" ref="AZ51:AZ66" si="46">AG51+AL51+O51</f>
        <v>8.4871400000000001</v>
      </c>
      <c r="BA51" s="216">
        <v>0</v>
      </c>
      <c r="BB51" s="221">
        <f t="shared" si="12"/>
        <v>4.9879737999999989</v>
      </c>
      <c r="BC51" s="216">
        <f t="shared" ref="BC51:BC68" si="47">AE51+AO51</f>
        <v>0</v>
      </c>
      <c r="BD51" s="216">
        <f t="shared" ref="BD51:BD68" si="48">AF51+AP51</f>
        <v>0</v>
      </c>
      <c r="BE51" s="216">
        <f t="shared" ref="BE51:BE68" si="49">AG51+AQ51+O51</f>
        <v>4.9879737999999989</v>
      </c>
      <c r="BF51" s="216">
        <f t="shared" ref="BF51:BF68" si="50">AH51+AV51</f>
        <v>0</v>
      </c>
      <c r="BG51" s="223" t="s">
        <v>350</v>
      </c>
    </row>
    <row r="52" spans="1:59" ht="42" customHeight="1" x14ac:dyDescent="0.25">
      <c r="A52" s="151" t="s">
        <v>155</v>
      </c>
      <c r="B52" s="158" t="s">
        <v>159</v>
      </c>
      <c r="C52" s="147" t="s">
        <v>160</v>
      </c>
      <c r="D52" s="200" t="s">
        <v>348</v>
      </c>
      <c r="E52" s="219">
        <v>2016</v>
      </c>
      <c r="F52" s="219">
        <v>2016</v>
      </c>
      <c r="G52" s="219">
        <v>2017</v>
      </c>
      <c r="H52" s="215" t="s">
        <v>101</v>
      </c>
      <c r="I52" s="215" t="s">
        <v>101</v>
      </c>
      <c r="J52" s="220" t="s">
        <v>351</v>
      </c>
      <c r="K52" s="219" t="s">
        <v>101</v>
      </c>
      <c r="L52" s="219" t="s">
        <v>101</v>
      </c>
      <c r="M52" s="220" t="s">
        <v>351</v>
      </c>
      <c r="N52" s="149">
        <v>0</v>
      </c>
      <c r="O52" s="216">
        <v>0</v>
      </c>
      <c r="P52" s="218">
        <v>4.07003</v>
      </c>
      <c r="Q52" s="216">
        <v>4.07003</v>
      </c>
      <c r="R52" s="216">
        <f t="shared" si="41"/>
        <v>4.0703068799999995</v>
      </c>
      <c r="S52" s="216">
        <f t="shared" si="42"/>
        <v>4.0703068799999995</v>
      </c>
      <c r="T52" s="218">
        <v>4.07003</v>
      </c>
      <c r="U52" s="216">
        <f t="shared" si="43"/>
        <v>4.0703068799999995</v>
      </c>
      <c r="V52" s="216">
        <v>4.07</v>
      </c>
      <c r="W52" s="216">
        <v>0</v>
      </c>
      <c r="X52" s="216">
        <f>4.0703-3.53130688</f>
        <v>0.53899311999999977</v>
      </c>
      <c r="Y52" s="218">
        <f t="shared" si="16"/>
        <v>4.07003</v>
      </c>
      <c r="Z52" s="218">
        <v>0</v>
      </c>
      <c r="AA52" s="218">
        <v>0</v>
      </c>
      <c r="AB52" s="218">
        <v>4.07003</v>
      </c>
      <c r="AC52" s="218">
        <v>0</v>
      </c>
      <c r="AD52" s="216">
        <f t="shared" si="17"/>
        <v>3.5313068799999998</v>
      </c>
      <c r="AE52" s="216">
        <v>0</v>
      </c>
      <c r="AF52" s="216">
        <v>0</v>
      </c>
      <c r="AG52" s="216">
        <f>2.99263295+0.53867393</f>
        <v>3.5313068799999998</v>
      </c>
      <c r="AH52" s="216">
        <v>0</v>
      </c>
      <c r="AI52" s="216">
        <f t="shared" si="18"/>
        <v>0</v>
      </c>
      <c r="AJ52" s="216">
        <v>0</v>
      </c>
      <c r="AK52" s="216">
        <v>0</v>
      </c>
      <c r="AL52" s="216">
        <v>0</v>
      </c>
      <c r="AM52" s="216">
        <v>0</v>
      </c>
      <c r="AN52" s="216">
        <f t="shared" si="37"/>
        <v>0.53900000000000003</v>
      </c>
      <c r="AO52" s="216">
        <v>0</v>
      </c>
      <c r="AP52" s="216">
        <v>0</v>
      </c>
      <c r="AQ52" s="216">
        <v>0.53900000000000003</v>
      </c>
      <c r="AR52" s="216">
        <v>0.53900000000000003</v>
      </c>
      <c r="AS52" s="216">
        <v>0</v>
      </c>
      <c r="AT52" s="216">
        <v>0</v>
      </c>
      <c r="AU52" s="216">
        <v>0</v>
      </c>
      <c r="AV52" s="216">
        <v>0</v>
      </c>
      <c r="AW52" s="216">
        <f t="shared" si="9"/>
        <v>3.5313068799999998</v>
      </c>
      <c r="AX52" s="216">
        <f t="shared" si="44"/>
        <v>0</v>
      </c>
      <c r="AY52" s="216">
        <f t="shared" si="45"/>
        <v>0</v>
      </c>
      <c r="AZ52" s="216">
        <f t="shared" si="46"/>
        <v>3.5313068799999998</v>
      </c>
      <c r="BA52" s="216">
        <v>0</v>
      </c>
      <c r="BB52" s="221">
        <f t="shared" si="12"/>
        <v>4.0703068799999995</v>
      </c>
      <c r="BC52" s="216">
        <f t="shared" si="47"/>
        <v>0</v>
      </c>
      <c r="BD52" s="216">
        <f t="shared" si="48"/>
        <v>0</v>
      </c>
      <c r="BE52" s="216">
        <f t="shared" si="49"/>
        <v>4.0703068799999995</v>
      </c>
      <c r="BF52" s="216">
        <f t="shared" si="50"/>
        <v>0</v>
      </c>
      <c r="BG52" s="223" t="s">
        <v>352</v>
      </c>
    </row>
    <row r="53" spans="1:59" ht="60" customHeight="1" x14ac:dyDescent="0.25">
      <c r="A53" s="151" t="s">
        <v>155</v>
      </c>
      <c r="B53" s="160" t="s">
        <v>161</v>
      </c>
      <c r="C53" s="147" t="s">
        <v>162</v>
      </c>
      <c r="D53" s="200" t="s">
        <v>348</v>
      </c>
      <c r="E53" s="219">
        <v>2016</v>
      </c>
      <c r="F53" s="219">
        <v>2016</v>
      </c>
      <c r="G53" s="219">
        <v>2017</v>
      </c>
      <c r="H53" s="215" t="s">
        <v>101</v>
      </c>
      <c r="I53" s="215" t="s">
        <v>101</v>
      </c>
      <c r="J53" s="220" t="s">
        <v>351</v>
      </c>
      <c r="K53" s="219" t="s">
        <v>101</v>
      </c>
      <c r="L53" s="219" t="s">
        <v>101</v>
      </c>
      <c r="M53" s="220" t="s">
        <v>351</v>
      </c>
      <c r="N53" s="149">
        <v>0</v>
      </c>
      <c r="O53" s="216">
        <v>0</v>
      </c>
      <c r="P53" s="218">
        <v>1.25</v>
      </c>
      <c r="Q53" s="216">
        <v>1.25</v>
      </c>
      <c r="R53" s="216">
        <f t="shared" si="41"/>
        <v>1.2496912</v>
      </c>
      <c r="S53" s="216">
        <f t="shared" si="42"/>
        <v>1.2496912</v>
      </c>
      <c r="T53" s="218">
        <v>1.25</v>
      </c>
      <c r="U53" s="216">
        <f t="shared" si="43"/>
        <v>1.2496912</v>
      </c>
      <c r="V53" s="216">
        <v>1.25</v>
      </c>
      <c r="W53" s="216">
        <v>0</v>
      </c>
      <c r="X53" s="216">
        <f>1.25-1.12572</f>
        <v>0.12427999999999995</v>
      </c>
      <c r="Y53" s="218">
        <f t="shared" si="16"/>
        <v>1.25</v>
      </c>
      <c r="Z53" s="218">
        <v>0</v>
      </c>
      <c r="AA53" s="218">
        <v>0</v>
      </c>
      <c r="AB53" s="218">
        <v>1.25</v>
      </c>
      <c r="AC53" s="218">
        <v>0</v>
      </c>
      <c r="AD53" s="216">
        <f t="shared" si="17"/>
        <v>1.1257200000000001</v>
      </c>
      <c r="AE53" s="216">
        <v>0</v>
      </c>
      <c r="AF53" s="216">
        <v>0</v>
      </c>
      <c r="AG53" s="216">
        <f>0.954+0.17172</f>
        <v>1.1257200000000001</v>
      </c>
      <c r="AH53" s="216">
        <v>0</v>
      </c>
      <c r="AI53" s="216">
        <f t="shared" si="18"/>
        <v>0</v>
      </c>
      <c r="AJ53" s="216">
        <v>0</v>
      </c>
      <c r="AK53" s="216">
        <v>0</v>
      </c>
      <c r="AL53" s="216">
        <v>0</v>
      </c>
      <c r="AM53" s="216">
        <v>0</v>
      </c>
      <c r="AN53" s="216">
        <f t="shared" si="37"/>
        <v>0.1239712</v>
      </c>
      <c r="AO53" s="216">
        <v>0</v>
      </c>
      <c r="AP53" s="216">
        <v>0</v>
      </c>
      <c r="AQ53" s="216">
        <v>0.1239712</v>
      </c>
      <c r="AR53" s="216">
        <v>0.1239712</v>
      </c>
      <c r="AS53" s="216">
        <v>0</v>
      </c>
      <c r="AT53" s="216">
        <v>0</v>
      </c>
      <c r="AU53" s="216">
        <v>0</v>
      </c>
      <c r="AV53" s="216">
        <v>0</v>
      </c>
      <c r="AW53" s="216">
        <f t="shared" si="9"/>
        <v>1.1257200000000001</v>
      </c>
      <c r="AX53" s="216">
        <f t="shared" si="44"/>
        <v>0</v>
      </c>
      <c r="AY53" s="216">
        <f t="shared" si="45"/>
        <v>0</v>
      </c>
      <c r="AZ53" s="216">
        <f t="shared" si="46"/>
        <v>1.1257200000000001</v>
      </c>
      <c r="BA53" s="216">
        <v>0</v>
      </c>
      <c r="BB53" s="221">
        <f t="shared" si="12"/>
        <v>1.2496912</v>
      </c>
      <c r="BC53" s="216">
        <f t="shared" si="47"/>
        <v>0</v>
      </c>
      <c r="BD53" s="216">
        <f t="shared" si="48"/>
        <v>0</v>
      </c>
      <c r="BE53" s="216">
        <f t="shared" si="49"/>
        <v>1.2496912</v>
      </c>
      <c r="BF53" s="216">
        <f t="shared" si="50"/>
        <v>0</v>
      </c>
      <c r="BG53" s="223" t="s">
        <v>352</v>
      </c>
    </row>
    <row r="54" spans="1:59" ht="40.5" customHeight="1" x14ac:dyDescent="0.25">
      <c r="A54" s="151" t="s">
        <v>155</v>
      </c>
      <c r="B54" s="224" t="s">
        <v>163</v>
      </c>
      <c r="C54" s="147" t="s">
        <v>164</v>
      </c>
      <c r="D54" s="215" t="s">
        <v>353</v>
      </c>
      <c r="E54" s="215">
        <v>2015</v>
      </c>
      <c r="F54" s="215">
        <v>2017</v>
      </c>
      <c r="G54" s="219" t="s">
        <v>101</v>
      </c>
      <c r="H54" s="215" t="s">
        <v>101</v>
      </c>
      <c r="I54" s="215" t="s">
        <v>101</v>
      </c>
      <c r="J54" s="215" t="s">
        <v>101</v>
      </c>
      <c r="K54" s="215" t="s">
        <v>101</v>
      </c>
      <c r="L54" s="215" t="s">
        <v>101</v>
      </c>
      <c r="M54" s="215" t="s">
        <v>101</v>
      </c>
      <c r="N54" s="149">
        <v>0</v>
      </c>
      <c r="O54" s="216">
        <v>0</v>
      </c>
      <c r="P54" s="218">
        <v>5.4020000000000001</v>
      </c>
      <c r="Q54" s="216">
        <v>5.4020000000000001</v>
      </c>
      <c r="R54" s="216">
        <f t="shared" si="41"/>
        <v>0</v>
      </c>
      <c r="S54" s="216">
        <f t="shared" si="42"/>
        <v>0</v>
      </c>
      <c r="T54" s="218">
        <v>5.4020000000000001</v>
      </c>
      <c r="U54" s="216">
        <f t="shared" si="43"/>
        <v>0</v>
      </c>
      <c r="V54" s="216">
        <v>5.4020000000000001</v>
      </c>
      <c r="W54" s="216">
        <v>5.4020000000000001</v>
      </c>
      <c r="X54" s="216">
        <v>0</v>
      </c>
      <c r="Y54" s="218">
        <f t="shared" si="16"/>
        <v>0</v>
      </c>
      <c r="Z54" s="218">
        <v>0</v>
      </c>
      <c r="AA54" s="218">
        <v>0</v>
      </c>
      <c r="AB54" s="218">
        <v>0</v>
      </c>
      <c r="AC54" s="218">
        <v>0</v>
      </c>
      <c r="AD54" s="216">
        <f t="shared" si="17"/>
        <v>0</v>
      </c>
      <c r="AE54" s="216">
        <v>0</v>
      </c>
      <c r="AF54" s="216">
        <v>0</v>
      </c>
      <c r="AG54" s="216">
        <v>0</v>
      </c>
      <c r="AH54" s="216">
        <v>0</v>
      </c>
      <c r="AI54" s="216">
        <f t="shared" si="18"/>
        <v>1.8</v>
      </c>
      <c r="AJ54" s="216">
        <v>0</v>
      </c>
      <c r="AK54" s="216">
        <v>0</v>
      </c>
      <c r="AL54" s="216">
        <v>1.8</v>
      </c>
      <c r="AM54" s="216">
        <v>0</v>
      </c>
      <c r="AN54" s="216">
        <f t="shared" si="37"/>
        <v>0</v>
      </c>
      <c r="AO54" s="216">
        <v>0</v>
      </c>
      <c r="AP54" s="216">
        <v>0</v>
      </c>
      <c r="AQ54" s="216">
        <v>0</v>
      </c>
      <c r="AR54" s="216">
        <v>0</v>
      </c>
      <c r="AS54" s="216">
        <v>0</v>
      </c>
      <c r="AT54" s="216">
        <v>0</v>
      </c>
      <c r="AU54" s="216">
        <v>0</v>
      </c>
      <c r="AV54" s="216">
        <v>0</v>
      </c>
      <c r="AW54" s="216">
        <f t="shared" si="9"/>
        <v>1.8</v>
      </c>
      <c r="AX54" s="216">
        <f t="shared" si="44"/>
        <v>0</v>
      </c>
      <c r="AY54" s="216">
        <f t="shared" si="45"/>
        <v>0</v>
      </c>
      <c r="AZ54" s="216">
        <f t="shared" si="46"/>
        <v>1.8</v>
      </c>
      <c r="BA54" s="216">
        <v>0</v>
      </c>
      <c r="BB54" s="159">
        <f t="shared" si="12"/>
        <v>0</v>
      </c>
      <c r="BC54" s="216">
        <f t="shared" si="47"/>
        <v>0</v>
      </c>
      <c r="BD54" s="216">
        <f t="shared" si="48"/>
        <v>0</v>
      </c>
      <c r="BE54" s="216">
        <f t="shared" si="49"/>
        <v>0</v>
      </c>
      <c r="BF54" s="218">
        <f t="shared" si="50"/>
        <v>0</v>
      </c>
      <c r="BG54" s="223" t="s">
        <v>354</v>
      </c>
    </row>
    <row r="55" spans="1:59" ht="54" customHeight="1" x14ac:dyDescent="0.25">
      <c r="A55" s="151" t="s">
        <v>155</v>
      </c>
      <c r="B55" s="225" t="s">
        <v>165</v>
      </c>
      <c r="C55" s="147" t="s">
        <v>166</v>
      </c>
      <c r="D55" s="215" t="s">
        <v>353</v>
      </c>
      <c r="E55" s="215">
        <v>2015</v>
      </c>
      <c r="F55" s="215">
        <v>2017</v>
      </c>
      <c r="G55" s="219" t="s">
        <v>101</v>
      </c>
      <c r="H55" s="215" t="s">
        <v>101</v>
      </c>
      <c r="I55" s="215" t="s">
        <v>101</v>
      </c>
      <c r="J55" s="215" t="s">
        <v>101</v>
      </c>
      <c r="K55" s="215" t="s">
        <v>101</v>
      </c>
      <c r="L55" s="215" t="s">
        <v>101</v>
      </c>
      <c r="M55" s="215" t="s">
        <v>101</v>
      </c>
      <c r="N55" s="149">
        <v>0</v>
      </c>
      <c r="O55" s="216">
        <v>0</v>
      </c>
      <c r="P55" s="218">
        <v>11.153</v>
      </c>
      <c r="Q55" s="216">
        <v>11.153</v>
      </c>
      <c r="R55" s="216">
        <f t="shared" si="41"/>
        <v>0</v>
      </c>
      <c r="S55" s="216">
        <f t="shared" si="42"/>
        <v>0</v>
      </c>
      <c r="T55" s="218">
        <v>11.153</v>
      </c>
      <c r="U55" s="216">
        <f t="shared" si="43"/>
        <v>0</v>
      </c>
      <c r="V55" s="216">
        <v>11.153</v>
      </c>
      <c r="W55" s="219">
        <v>11.153</v>
      </c>
      <c r="X55" s="219">
        <v>0</v>
      </c>
      <c r="Y55" s="218">
        <f t="shared" si="16"/>
        <v>0</v>
      </c>
      <c r="Z55" s="218">
        <v>0</v>
      </c>
      <c r="AA55" s="218">
        <v>0</v>
      </c>
      <c r="AB55" s="218">
        <v>0</v>
      </c>
      <c r="AC55" s="218">
        <v>0</v>
      </c>
      <c r="AD55" s="216">
        <f t="shared" si="17"/>
        <v>0</v>
      </c>
      <c r="AE55" s="216">
        <v>0</v>
      </c>
      <c r="AF55" s="216">
        <v>0</v>
      </c>
      <c r="AG55" s="216">
        <v>0</v>
      </c>
      <c r="AH55" s="216">
        <v>0</v>
      </c>
      <c r="AI55" s="216">
        <f t="shared" si="18"/>
        <v>3.7170000000000001</v>
      </c>
      <c r="AJ55" s="216">
        <v>0</v>
      </c>
      <c r="AK55" s="216">
        <v>0</v>
      </c>
      <c r="AL55" s="216">
        <v>3.7170000000000001</v>
      </c>
      <c r="AM55" s="216">
        <v>0</v>
      </c>
      <c r="AN55" s="216">
        <f t="shared" si="37"/>
        <v>0</v>
      </c>
      <c r="AO55" s="216">
        <v>0</v>
      </c>
      <c r="AP55" s="216">
        <v>0</v>
      </c>
      <c r="AQ55" s="216">
        <v>0</v>
      </c>
      <c r="AR55" s="216">
        <v>0</v>
      </c>
      <c r="AS55" s="216">
        <v>0</v>
      </c>
      <c r="AT55" s="216">
        <v>0</v>
      </c>
      <c r="AU55" s="216">
        <v>0</v>
      </c>
      <c r="AV55" s="216">
        <v>0</v>
      </c>
      <c r="AW55" s="216">
        <f t="shared" si="9"/>
        <v>3.7170000000000001</v>
      </c>
      <c r="AX55" s="216">
        <f t="shared" si="44"/>
        <v>0</v>
      </c>
      <c r="AY55" s="216">
        <f t="shared" si="45"/>
        <v>0</v>
      </c>
      <c r="AZ55" s="216">
        <f t="shared" si="46"/>
        <v>3.7170000000000001</v>
      </c>
      <c r="BA55" s="216">
        <v>0</v>
      </c>
      <c r="BB55" s="159">
        <f t="shared" si="12"/>
        <v>0</v>
      </c>
      <c r="BC55" s="216">
        <f t="shared" si="47"/>
        <v>0</v>
      </c>
      <c r="BD55" s="216">
        <f t="shared" si="48"/>
        <v>0</v>
      </c>
      <c r="BE55" s="216">
        <f t="shared" si="49"/>
        <v>0</v>
      </c>
      <c r="BF55" s="218">
        <f t="shared" si="50"/>
        <v>0</v>
      </c>
      <c r="BG55" s="223" t="s">
        <v>354</v>
      </c>
    </row>
    <row r="56" spans="1:59" ht="17.25" customHeight="1" x14ac:dyDescent="0.25">
      <c r="A56" s="151" t="s">
        <v>155</v>
      </c>
      <c r="B56" s="225" t="s">
        <v>167</v>
      </c>
      <c r="C56" s="147" t="s">
        <v>168</v>
      </c>
      <c r="D56" s="215" t="s">
        <v>353</v>
      </c>
      <c r="E56" s="215">
        <v>2015</v>
      </c>
      <c r="F56" s="215">
        <v>2015</v>
      </c>
      <c r="G56" s="215" t="s">
        <v>101</v>
      </c>
      <c r="H56" s="215" t="s">
        <v>101</v>
      </c>
      <c r="I56" s="215" t="s">
        <v>101</v>
      </c>
      <c r="J56" s="215" t="s">
        <v>101</v>
      </c>
      <c r="K56" s="215" t="s">
        <v>101</v>
      </c>
      <c r="L56" s="215" t="s">
        <v>101</v>
      </c>
      <c r="M56" s="215" t="s">
        <v>101</v>
      </c>
      <c r="N56" s="149">
        <v>0</v>
      </c>
      <c r="O56" s="216">
        <v>0</v>
      </c>
      <c r="P56" s="218">
        <v>0.66864000000000001</v>
      </c>
      <c r="Q56" s="216">
        <v>0.66864000000000001</v>
      </c>
      <c r="R56" s="216">
        <f t="shared" si="41"/>
        <v>0</v>
      </c>
      <c r="S56" s="216">
        <f t="shared" si="42"/>
        <v>0</v>
      </c>
      <c r="T56" s="218">
        <v>0.66864000000000001</v>
      </c>
      <c r="U56" s="216">
        <f t="shared" si="43"/>
        <v>0</v>
      </c>
      <c r="V56" s="216">
        <v>0.66900000000000004</v>
      </c>
      <c r="W56" s="216">
        <v>0.66900000000000004</v>
      </c>
      <c r="X56" s="216">
        <v>0</v>
      </c>
      <c r="Y56" s="218">
        <f t="shared" si="16"/>
        <v>0</v>
      </c>
      <c r="Z56" s="218">
        <v>0</v>
      </c>
      <c r="AA56" s="218">
        <v>0</v>
      </c>
      <c r="AB56" s="218">
        <v>0</v>
      </c>
      <c r="AC56" s="218">
        <v>0</v>
      </c>
      <c r="AD56" s="216">
        <f t="shared" si="17"/>
        <v>0</v>
      </c>
      <c r="AE56" s="216">
        <v>0</v>
      </c>
      <c r="AF56" s="216">
        <v>0</v>
      </c>
      <c r="AG56" s="216">
        <v>0</v>
      </c>
      <c r="AH56" s="216">
        <v>0</v>
      </c>
      <c r="AI56" s="216">
        <f t="shared" si="18"/>
        <v>0</v>
      </c>
      <c r="AJ56" s="216">
        <v>0</v>
      </c>
      <c r="AK56" s="216">
        <v>0</v>
      </c>
      <c r="AL56" s="216">
        <v>0</v>
      </c>
      <c r="AM56" s="216">
        <v>0</v>
      </c>
      <c r="AN56" s="216">
        <f t="shared" si="37"/>
        <v>0</v>
      </c>
      <c r="AO56" s="216">
        <v>0</v>
      </c>
      <c r="AP56" s="216">
        <v>0</v>
      </c>
      <c r="AQ56" s="216">
        <v>0</v>
      </c>
      <c r="AR56" s="216">
        <v>0</v>
      </c>
      <c r="AS56" s="216">
        <v>0</v>
      </c>
      <c r="AT56" s="216">
        <v>0</v>
      </c>
      <c r="AU56" s="216">
        <v>0</v>
      </c>
      <c r="AV56" s="216">
        <v>0</v>
      </c>
      <c r="AW56" s="216">
        <f t="shared" si="9"/>
        <v>0</v>
      </c>
      <c r="AX56" s="216">
        <f t="shared" si="44"/>
        <v>0</v>
      </c>
      <c r="AY56" s="216">
        <f t="shared" si="45"/>
        <v>0</v>
      </c>
      <c r="AZ56" s="216">
        <f t="shared" si="46"/>
        <v>0</v>
      </c>
      <c r="BA56" s="216">
        <v>0</v>
      </c>
      <c r="BB56" s="159">
        <f t="shared" si="12"/>
        <v>0</v>
      </c>
      <c r="BC56" s="216">
        <f t="shared" si="47"/>
        <v>0</v>
      </c>
      <c r="BD56" s="216">
        <f t="shared" si="48"/>
        <v>0</v>
      </c>
      <c r="BE56" s="216">
        <f t="shared" si="49"/>
        <v>0</v>
      </c>
      <c r="BF56" s="218">
        <f t="shared" si="50"/>
        <v>0</v>
      </c>
      <c r="BG56" s="215" t="s">
        <v>101</v>
      </c>
    </row>
    <row r="57" spans="1:59" ht="47.25" customHeight="1" x14ac:dyDescent="0.25">
      <c r="A57" s="151" t="s">
        <v>155</v>
      </c>
      <c r="B57" s="170" t="s">
        <v>169</v>
      </c>
      <c r="C57" s="147" t="s">
        <v>170</v>
      </c>
      <c r="D57" s="215" t="s">
        <v>353</v>
      </c>
      <c r="E57" s="215">
        <v>2017</v>
      </c>
      <c r="F57" s="215">
        <v>2017</v>
      </c>
      <c r="G57" s="215" t="s">
        <v>101</v>
      </c>
      <c r="H57" s="215" t="s">
        <v>101</v>
      </c>
      <c r="I57" s="215" t="s">
        <v>101</v>
      </c>
      <c r="J57" s="215" t="s">
        <v>101</v>
      </c>
      <c r="K57" s="215" t="s">
        <v>101</v>
      </c>
      <c r="L57" s="215" t="s">
        <v>101</v>
      </c>
      <c r="M57" s="215" t="s">
        <v>101</v>
      </c>
      <c r="N57" s="149">
        <v>0</v>
      </c>
      <c r="O57" s="216">
        <v>0</v>
      </c>
      <c r="P57" s="218">
        <v>0.875</v>
      </c>
      <c r="Q57" s="216">
        <v>0.875</v>
      </c>
      <c r="R57" s="216">
        <f t="shared" si="41"/>
        <v>0</v>
      </c>
      <c r="S57" s="216">
        <f t="shared" si="42"/>
        <v>0</v>
      </c>
      <c r="T57" s="218">
        <v>0.875</v>
      </c>
      <c r="U57" s="216">
        <f t="shared" si="43"/>
        <v>0</v>
      </c>
      <c r="V57" s="216">
        <v>0.875</v>
      </c>
      <c r="W57" s="219">
        <v>0.875</v>
      </c>
      <c r="X57" s="219">
        <v>0</v>
      </c>
      <c r="Y57" s="218">
        <f t="shared" si="16"/>
        <v>0</v>
      </c>
      <c r="Z57" s="218">
        <v>0</v>
      </c>
      <c r="AA57" s="218">
        <v>0</v>
      </c>
      <c r="AB57" s="218">
        <v>0</v>
      </c>
      <c r="AC57" s="218">
        <v>0</v>
      </c>
      <c r="AD57" s="216">
        <f t="shared" si="17"/>
        <v>0</v>
      </c>
      <c r="AE57" s="216">
        <v>0</v>
      </c>
      <c r="AF57" s="216">
        <v>0</v>
      </c>
      <c r="AG57" s="216">
        <v>0</v>
      </c>
      <c r="AH57" s="216">
        <v>0</v>
      </c>
      <c r="AI57" s="216">
        <f t="shared" si="18"/>
        <v>0.875</v>
      </c>
      <c r="AJ57" s="216">
        <v>0</v>
      </c>
      <c r="AK57" s="216">
        <v>0</v>
      </c>
      <c r="AL57" s="216">
        <v>0.875</v>
      </c>
      <c r="AM57" s="216">
        <v>0</v>
      </c>
      <c r="AN57" s="216">
        <f t="shared" si="37"/>
        <v>0</v>
      </c>
      <c r="AO57" s="216">
        <v>0</v>
      </c>
      <c r="AP57" s="216">
        <v>0</v>
      </c>
      <c r="AQ57" s="216">
        <v>0</v>
      </c>
      <c r="AR57" s="216">
        <v>0</v>
      </c>
      <c r="AS57" s="216">
        <v>0</v>
      </c>
      <c r="AT57" s="216">
        <v>0</v>
      </c>
      <c r="AU57" s="216">
        <v>0</v>
      </c>
      <c r="AV57" s="216">
        <v>0</v>
      </c>
      <c r="AW57" s="216">
        <f t="shared" ref="AW57:AW88" si="51">SUM(AX57:BA57)</f>
        <v>0.875</v>
      </c>
      <c r="AX57" s="216">
        <f t="shared" si="44"/>
        <v>0</v>
      </c>
      <c r="AY57" s="216">
        <f t="shared" si="45"/>
        <v>0</v>
      </c>
      <c r="AZ57" s="216">
        <f t="shared" si="46"/>
        <v>0.875</v>
      </c>
      <c r="BA57" s="216">
        <v>0</v>
      </c>
      <c r="BB57" s="159">
        <f t="shared" ref="BB57:BB88" si="52">SUM(BC57:BF57)</f>
        <v>0</v>
      </c>
      <c r="BC57" s="216">
        <f t="shared" si="47"/>
        <v>0</v>
      </c>
      <c r="BD57" s="216">
        <f t="shared" si="48"/>
        <v>0</v>
      </c>
      <c r="BE57" s="216">
        <f t="shared" si="49"/>
        <v>0</v>
      </c>
      <c r="BF57" s="218">
        <f t="shared" si="50"/>
        <v>0</v>
      </c>
      <c r="BG57" s="223" t="s">
        <v>354</v>
      </c>
    </row>
    <row r="58" spans="1:59" ht="44.25" customHeight="1" x14ac:dyDescent="0.25">
      <c r="A58" s="151" t="s">
        <v>155</v>
      </c>
      <c r="B58" s="170" t="s">
        <v>171</v>
      </c>
      <c r="C58" s="147" t="s">
        <v>172</v>
      </c>
      <c r="D58" s="215" t="s">
        <v>353</v>
      </c>
      <c r="E58" s="215">
        <v>2017</v>
      </c>
      <c r="F58" s="215">
        <v>2017</v>
      </c>
      <c r="G58" s="215" t="s">
        <v>101</v>
      </c>
      <c r="H58" s="215" t="s">
        <v>101</v>
      </c>
      <c r="I58" s="215" t="s">
        <v>101</v>
      </c>
      <c r="J58" s="215" t="s">
        <v>101</v>
      </c>
      <c r="K58" s="215" t="s">
        <v>101</v>
      </c>
      <c r="L58" s="215" t="s">
        <v>101</v>
      </c>
      <c r="M58" s="215" t="s">
        <v>101</v>
      </c>
      <c r="N58" s="149">
        <v>0</v>
      </c>
      <c r="O58" s="216">
        <v>0</v>
      </c>
      <c r="P58" s="218">
        <v>0.19134499999999999</v>
      </c>
      <c r="Q58" s="216">
        <v>0.19134499999999999</v>
      </c>
      <c r="R58" s="216">
        <f t="shared" si="41"/>
        <v>0</v>
      </c>
      <c r="S58" s="216">
        <f t="shared" si="42"/>
        <v>0</v>
      </c>
      <c r="T58" s="218">
        <v>0.19134499999999999</v>
      </c>
      <c r="U58" s="216">
        <f t="shared" si="43"/>
        <v>0</v>
      </c>
      <c r="V58" s="216">
        <v>0.191</v>
      </c>
      <c r="W58" s="219">
        <v>0.191</v>
      </c>
      <c r="X58" s="219">
        <v>0</v>
      </c>
      <c r="Y58" s="218">
        <f t="shared" si="16"/>
        <v>0</v>
      </c>
      <c r="Z58" s="218">
        <v>0</v>
      </c>
      <c r="AA58" s="218">
        <v>0</v>
      </c>
      <c r="AB58" s="218">
        <v>0</v>
      </c>
      <c r="AC58" s="218">
        <v>0</v>
      </c>
      <c r="AD58" s="216">
        <f t="shared" si="17"/>
        <v>0</v>
      </c>
      <c r="AE58" s="216">
        <v>0</v>
      </c>
      <c r="AF58" s="216">
        <v>0</v>
      </c>
      <c r="AG58" s="216">
        <v>0</v>
      </c>
      <c r="AH58" s="216">
        <v>0</v>
      </c>
      <c r="AI58" s="216">
        <f t="shared" si="18"/>
        <v>0.191</v>
      </c>
      <c r="AJ58" s="216">
        <v>0</v>
      </c>
      <c r="AK58" s="216">
        <v>0</v>
      </c>
      <c r="AL58" s="216">
        <v>0.191</v>
      </c>
      <c r="AM58" s="216">
        <v>0</v>
      </c>
      <c r="AN58" s="216">
        <f t="shared" si="37"/>
        <v>0</v>
      </c>
      <c r="AO58" s="216">
        <v>0</v>
      </c>
      <c r="AP58" s="216">
        <v>0</v>
      </c>
      <c r="AQ58" s="216">
        <v>0</v>
      </c>
      <c r="AR58" s="216">
        <v>0</v>
      </c>
      <c r="AS58" s="216">
        <v>0</v>
      </c>
      <c r="AT58" s="216">
        <v>0</v>
      </c>
      <c r="AU58" s="216">
        <v>0</v>
      </c>
      <c r="AV58" s="216">
        <v>0</v>
      </c>
      <c r="AW58" s="216">
        <f t="shared" si="51"/>
        <v>0.191</v>
      </c>
      <c r="AX58" s="216">
        <f t="shared" si="44"/>
        <v>0</v>
      </c>
      <c r="AY58" s="216">
        <f t="shared" si="45"/>
        <v>0</v>
      </c>
      <c r="AZ58" s="216">
        <f t="shared" si="46"/>
        <v>0.191</v>
      </c>
      <c r="BA58" s="216">
        <v>0</v>
      </c>
      <c r="BB58" s="159">
        <f t="shared" si="52"/>
        <v>0</v>
      </c>
      <c r="BC58" s="216">
        <f t="shared" si="47"/>
        <v>0</v>
      </c>
      <c r="BD58" s="216">
        <f t="shared" si="48"/>
        <v>0</v>
      </c>
      <c r="BE58" s="216">
        <f t="shared" si="49"/>
        <v>0</v>
      </c>
      <c r="BF58" s="218">
        <f t="shared" si="50"/>
        <v>0</v>
      </c>
      <c r="BG58" s="223" t="s">
        <v>354</v>
      </c>
    </row>
    <row r="59" spans="1:59" ht="33" customHeight="1" x14ac:dyDescent="0.25">
      <c r="A59" s="151" t="s">
        <v>155</v>
      </c>
      <c r="B59" s="165" t="s">
        <v>173</v>
      </c>
      <c r="C59" s="147" t="s">
        <v>174</v>
      </c>
      <c r="D59" s="219" t="s">
        <v>344</v>
      </c>
      <c r="E59" s="219">
        <v>2017</v>
      </c>
      <c r="F59" s="219">
        <v>2017</v>
      </c>
      <c r="G59" s="219">
        <v>2017</v>
      </c>
      <c r="H59" s="215" t="s">
        <v>101</v>
      </c>
      <c r="I59" s="215" t="s">
        <v>101</v>
      </c>
      <c r="J59" s="219" t="s">
        <v>101</v>
      </c>
      <c r="K59" s="215" t="s">
        <v>101</v>
      </c>
      <c r="L59" s="215" t="s">
        <v>101</v>
      </c>
      <c r="M59" s="220" t="s">
        <v>345</v>
      </c>
      <c r="N59" s="149">
        <v>0</v>
      </c>
      <c r="O59" s="216">
        <v>0</v>
      </c>
      <c r="P59" s="218">
        <v>0.60199999999999998</v>
      </c>
      <c r="Q59" s="216">
        <v>0.60199999999999998</v>
      </c>
      <c r="R59" s="216">
        <f t="shared" si="41"/>
        <v>0.60199999999999998</v>
      </c>
      <c r="S59" s="216">
        <f t="shared" si="42"/>
        <v>0.60199999999999998</v>
      </c>
      <c r="T59" s="218">
        <v>0.60199999999999998</v>
      </c>
      <c r="U59" s="216">
        <f t="shared" si="43"/>
        <v>0.60199999999999998</v>
      </c>
      <c r="V59" s="216">
        <v>0</v>
      </c>
      <c r="W59" s="219">
        <v>0.60199999999999998</v>
      </c>
      <c r="X59" s="219">
        <v>0.60199999999999998</v>
      </c>
      <c r="Y59" s="218">
        <f t="shared" si="16"/>
        <v>0</v>
      </c>
      <c r="Z59" s="218">
        <v>0</v>
      </c>
      <c r="AA59" s="218">
        <v>0</v>
      </c>
      <c r="AB59" s="218">
        <v>0</v>
      </c>
      <c r="AC59" s="218">
        <v>0</v>
      </c>
      <c r="AD59" s="216">
        <f t="shared" si="17"/>
        <v>0</v>
      </c>
      <c r="AE59" s="216">
        <v>0</v>
      </c>
      <c r="AF59" s="216">
        <v>0</v>
      </c>
      <c r="AG59" s="216">
        <v>0</v>
      </c>
      <c r="AH59" s="216">
        <v>0</v>
      </c>
      <c r="AI59" s="216">
        <f t="shared" si="18"/>
        <v>0.60199999999999998</v>
      </c>
      <c r="AJ59" s="216">
        <v>0</v>
      </c>
      <c r="AK59" s="216">
        <v>0</v>
      </c>
      <c r="AL59" s="216">
        <v>0.60199999999999998</v>
      </c>
      <c r="AM59" s="216">
        <v>0</v>
      </c>
      <c r="AN59" s="216">
        <f t="shared" si="37"/>
        <v>0.60199999999999998</v>
      </c>
      <c r="AO59" s="216">
        <v>0</v>
      </c>
      <c r="AP59" s="216">
        <v>0</v>
      </c>
      <c r="AQ59" s="216">
        <v>0.60199999999999998</v>
      </c>
      <c r="AR59" s="216">
        <v>0.60199999999999998</v>
      </c>
      <c r="AS59" s="216">
        <v>0</v>
      </c>
      <c r="AT59" s="216">
        <v>0</v>
      </c>
      <c r="AU59" s="216">
        <v>0</v>
      </c>
      <c r="AV59" s="216">
        <v>0</v>
      </c>
      <c r="AW59" s="216">
        <f t="shared" si="51"/>
        <v>0.60199999999999998</v>
      </c>
      <c r="AX59" s="216">
        <f t="shared" si="44"/>
        <v>0</v>
      </c>
      <c r="AY59" s="216">
        <f t="shared" si="45"/>
        <v>0</v>
      </c>
      <c r="AZ59" s="216">
        <f t="shared" si="46"/>
        <v>0.60199999999999998</v>
      </c>
      <c r="BA59" s="216">
        <v>0</v>
      </c>
      <c r="BB59" s="221">
        <f t="shared" si="52"/>
        <v>0.60199999999999998</v>
      </c>
      <c r="BC59" s="216">
        <f t="shared" si="47"/>
        <v>0</v>
      </c>
      <c r="BD59" s="216">
        <f t="shared" si="48"/>
        <v>0</v>
      </c>
      <c r="BE59" s="216">
        <f t="shared" si="49"/>
        <v>0.60199999999999998</v>
      </c>
      <c r="BF59" s="216">
        <f t="shared" si="50"/>
        <v>0</v>
      </c>
      <c r="BG59" s="223" t="s">
        <v>355</v>
      </c>
    </row>
    <row r="60" spans="1:59" ht="37.5" customHeight="1" x14ac:dyDescent="0.25">
      <c r="A60" s="151" t="s">
        <v>155</v>
      </c>
      <c r="B60" s="164" t="s">
        <v>175</v>
      </c>
      <c r="C60" s="147" t="s">
        <v>176</v>
      </c>
      <c r="D60" s="215" t="s">
        <v>356</v>
      </c>
      <c r="E60" s="215">
        <v>2015</v>
      </c>
      <c r="F60" s="215">
        <v>2016</v>
      </c>
      <c r="G60" s="215" t="s">
        <v>101</v>
      </c>
      <c r="H60" s="215" t="s">
        <v>101</v>
      </c>
      <c r="I60" s="215" t="s">
        <v>101</v>
      </c>
      <c r="J60" s="215" t="s">
        <v>101</v>
      </c>
      <c r="K60" s="215" t="s">
        <v>101</v>
      </c>
      <c r="L60" s="215" t="s">
        <v>101</v>
      </c>
      <c r="M60" s="215" t="s">
        <v>101</v>
      </c>
      <c r="N60" s="149">
        <v>0</v>
      </c>
      <c r="O60" s="216">
        <v>0</v>
      </c>
      <c r="P60" s="218">
        <v>2.3317999999999999</v>
      </c>
      <c r="Q60" s="216">
        <v>2.3317999999999999</v>
      </c>
      <c r="R60" s="216">
        <f t="shared" si="41"/>
        <v>0</v>
      </c>
      <c r="S60" s="216">
        <f t="shared" si="42"/>
        <v>0</v>
      </c>
      <c r="T60" s="218">
        <v>2.3317999999999999</v>
      </c>
      <c r="U60" s="216">
        <f t="shared" si="43"/>
        <v>0</v>
      </c>
      <c r="V60" s="216">
        <v>2.3319999999999999</v>
      </c>
      <c r="W60" s="216">
        <v>2.3319999999999999</v>
      </c>
      <c r="X60" s="216">
        <v>0</v>
      </c>
      <c r="Y60" s="218">
        <f t="shared" si="16"/>
        <v>0</v>
      </c>
      <c r="Z60" s="218">
        <v>0</v>
      </c>
      <c r="AA60" s="218">
        <v>0</v>
      </c>
      <c r="AB60" s="218">
        <v>0</v>
      </c>
      <c r="AC60" s="218">
        <v>0</v>
      </c>
      <c r="AD60" s="216">
        <f t="shared" si="17"/>
        <v>0</v>
      </c>
      <c r="AE60" s="216">
        <v>0</v>
      </c>
      <c r="AF60" s="216">
        <v>0</v>
      </c>
      <c r="AG60" s="216">
        <v>0</v>
      </c>
      <c r="AH60" s="216">
        <v>0</v>
      </c>
      <c r="AI60" s="216">
        <f t="shared" ref="AI60:AI91" si="53">SUM(AJ60:AM60)</f>
        <v>0</v>
      </c>
      <c r="AJ60" s="216">
        <v>0</v>
      </c>
      <c r="AK60" s="216">
        <v>0</v>
      </c>
      <c r="AL60" s="216">
        <v>0</v>
      </c>
      <c r="AM60" s="216">
        <v>0</v>
      </c>
      <c r="AN60" s="216">
        <f t="shared" si="37"/>
        <v>0</v>
      </c>
      <c r="AO60" s="216">
        <v>0</v>
      </c>
      <c r="AP60" s="216">
        <v>0</v>
      </c>
      <c r="AQ60" s="216">
        <v>0</v>
      </c>
      <c r="AR60" s="216">
        <v>0</v>
      </c>
      <c r="AS60" s="216">
        <v>0</v>
      </c>
      <c r="AT60" s="216">
        <v>0</v>
      </c>
      <c r="AU60" s="216">
        <v>0</v>
      </c>
      <c r="AV60" s="216">
        <v>0</v>
      </c>
      <c r="AW60" s="216">
        <f t="shared" si="51"/>
        <v>0</v>
      </c>
      <c r="AX60" s="216">
        <f t="shared" si="44"/>
        <v>0</v>
      </c>
      <c r="AY60" s="216">
        <f t="shared" si="45"/>
        <v>0</v>
      </c>
      <c r="AZ60" s="216">
        <f t="shared" si="46"/>
        <v>0</v>
      </c>
      <c r="BA60" s="216">
        <v>0</v>
      </c>
      <c r="BB60" s="159">
        <f t="shared" si="52"/>
        <v>0</v>
      </c>
      <c r="BC60" s="216">
        <f t="shared" si="47"/>
        <v>0</v>
      </c>
      <c r="BD60" s="216">
        <f t="shared" si="48"/>
        <v>0</v>
      </c>
      <c r="BE60" s="216">
        <f t="shared" si="49"/>
        <v>0</v>
      </c>
      <c r="BF60" s="218">
        <f t="shared" si="50"/>
        <v>0</v>
      </c>
      <c r="BG60" s="223" t="s">
        <v>357</v>
      </c>
    </row>
    <row r="61" spans="1:59" ht="17.25" customHeight="1" x14ac:dyDescent="0.25">
      <c r="A61" s="151" t="s">
        <v>155</v>
      </c>
      <c r="B61" s="166" t="s">
        <v>177</v>
      </c>
      <c r="C61" s="147" t="s">
        <v>178</v>
      </c>
      <c r="D61" s="215" t="s">
        <v>356</v>
      </c>
      <c r="E61" s="215">
        <v>2016</v>
      </c>
      <c r="F61" s="215">
        <v>2016</v>
      </c>
      <c r="G61" s="215" t="s">
        <v>101</v>
      </c>
      <c r="H61" s="215" t="s">
        <v>101</v>
      </c>
      <c r="I61" s="215" t="s">
        <v>101</v>
      </c>
      <c r="J61" s="215" t="s">
        <v>101</v>
      </c>
      <c r="K61" s="215" t="s">
        <v>101</v>
      </c>
      <c r="L61" s="215" t="s">
        <v>101</v>
      </c>
      <c r="M61" s="215" t="s">
        <v>101</v>
      </c>
      <c r="N61" s="149">
        <v>0</v>
      </c>
      <c r="O61" s="216">
        <v>0</v>
      </c>
      <c r="P61" s="218">
        <v>0.58674000000000004</v>
      </c>
      <c r="Q61" s="216">
        <v>0.58674000000000004</v>
      </c>
      <c r="R61" s="216">
        <f t="shared" si="41"/>
        <v>0</v>
      </c>
      <c r="S61" s="216">
        <f t="shared" si="42"/>
        <v>0</v>
      </c>
      <c r="T61" s="218">
        <v>0.58674000000000004</v>
      </c>
      <c r="U61" s="216">
        <f t="shared" si="43"/>
        <v>0</v>
      </c>
      <c r="V61" s="216">
        <v>0.58699999999999997</v>
      </c>
      <c r="W61" s="216">
        <v>0.58699999999999997</v>
      </c>
      <c r="X61" s="216">
        <v>0</v>
      </c>
      <c r="Y61" s="218">
        <f t="shared" si="16"/>
        <v>0</v>
      </c>
      <c r="Z61" s="218">
        <v>0</v>
      </c>
      <c r="AA61" s="218">
        <v>0</v>
      </c>
      <c r="AB61" s="218">
        <v>0</v>
      </c>
      <c r="AC61" s="218">
        <v>0</v>
      </c>
      <c r="AD61" s="216">
        <f t="shared" si="17"/>
        <v>0</v>
      </c>
      <c r="AE61" s="216">
        <v>0</v>
      </c>
      <c r="AF61" s="216">
        <v>0</v>
      </c>
      <c r="AG61" s="216">
        <v>0</v>
      </c>
      <c r="AH61" s="216">
        <v>0</v>
      </c>
      <c r="AI61" s="216">
        <f t="shared" si="53"/>
        <v>0</v>
      </c>
      <c r="AJ61" s="216">
        <v>0</v>
      </c>
      <c r="AK61" s="216">
        <v>0</v>
      </c>
      <c r="AL61" s="216">
        <v>0</v>
      </c>
      <c r="AM61" s="216">
        <v>0</v>
      </c>
      <c r="AN61" s="216">
        <f t="shared" si="37"/>
        <v>0</v>
      </c>
      <c r="AO61" s="216">
        <v>0</v>
      </c>
      <c r="AP61" s="216">
        <v>0</v>
      </c>
      <c r="AQ61" s="216">
        <v>0</v>
      </c>
      <c r="AR61" s="216">
        <v>0</v>
      </c>
      <c r="AS61" s="216">
        <v>0</v>
      </c>
      <c r="AT61" s="216">
        <v>0</v>
      </c>
      <c r="AU61" s="216">
        <v>0</v>
      </c>
      <c r="AV61" s="216">
        <v>0</v>
      </c>
      <c r="AW61" s="216">
        <f t="shared" si="51"/>
        <v>0</v>
      </c>
      <c r="AX61" s="216">
        <f t="shared" si="44"/>
        <v>0</v>
      </c>
      <c r="AY61" s="216">
        <f t="shared" si="45"/>
        <v>0</v>
      </c>
      <c r="AZ61" s="216">
        <f t="shared" si="46"/>
        <v>0</v>
      </c>
      <c r="BA61" s="216">
        <v>0</v>
      </c>
      <c r="BB61" s="159">
        <f t="shared" si="52"/>
        <v>0</v>
      </c>
      <c r="BC61" s="216">
        <f t="shared" si="47"/>
        <v>0</v>
      </c>
      <c r="BD61" s="216">
        <f t="shared" si="48"/>
        <v>0</v>
      </c>
      <c r="BE61" s="216">
        <f t="shared" si="49"/>
        <v>0</v>
      </c>
      <c r="BF61" s="218">
        <f t="shared" si="50"/>
        <v>0</v>
      </c>
      <c r="BG61" s="215" t="s">
        <v>101</v>
      </c>
    </row>
    <row r="62" spans="1:59" ht="17.25" customHeight="1" x14ac:dyDescent="0.25">
      <c r="A62" s="151" t="s">
        <v>155</v>
      </c>
      <c r="B62" s="167" t="s">
        <v>179</v>
      </c>
      <c r="C62" s="147" t="s">
        <v>180</v>
      </c>
      <c r="D62" s="215" t="s">
        <v>356</v>
      </c>
      <c r="E62" s="215">
        <v>2016</v>
      </c>
      <c r="F62" s="215">
        <v>2016</v>
      </c>
      <c r="G62" s="215" t="s">
        <v>101</v>
      </c>
      <c r="H62" s="215" t="s">
        <v>101</v>
      </c>
      <c r="I62" s="215" t="s">
        <v>101</v>
      </c>
      <c r="J62" s="215" t="s">
        <v>101</v>
      </c>
      <c r="K62" s="215" t="s">
        <v>101</v>
      </c>
      <c r="L62" s="215" t="s">
        <v>101</v>
      </c>
      <c r="M62" s="215" t="s">
        <v>101</v>
      </c>
      <c r="N62" s="149">
        <v>0</v>
      </c>
      <c r="O62" s="216">
        <v>0</v>
      </c>
      <c r="P62" s="218">
        <v>0.24637999999999999</v>
      </c>
      <c r="Q62" s="216">
        <v>0.24637999999999999</v>
      </c>
      <c r="R62" s="216">
        <f t="shared" si="41"/>
        <v>0</v>
      </c>
      <c r="S62" s="216">
        <f t="shared" si="42"/>
        <v>0</v>
      </c>
      <c r="T62" s="218">
        <v>0.24637999999999999</v>
      </c>
      <c r="U62" s="216">
        <f t="shared" si="43"/>
        <v>0</v>
      </c>
      <c r="V62" s="216">
        <v>0.246</v>
      </c>
      <c r="W62" s="216">
        <v>0.246</v>
      </c>
      <c r="X62" s="216">
        <v>0</v>
      </c>
      <c r="Y62" s="218">
        <f t="shared" si="16"/>
        <v>0</v>
      </c>
      <c r="Z62" s="218">
        <v>0</v>
      </c>
      <c r="AA62" s="218">
        <v>0</v>
      </c>
      <c r="AB62" s="218">
        <v>0</v>
      </c>
      <c r="AC62" s="218">
        <v>0</v>
      </c>
      <c r="AD62" s="216">
        <f t="shared" si="17"/>
        <v>0</v>
      </c>
      <c r="AE62" s="216">
        <v>0</v>
      </c>
      <c r="AF62" s="216">
        <v>0</v>
      </c>
      <c r="AG62" s="216">
        <v>0</v>
      </c>
      <c r="AH62" s="216">
        <v>0</v>
      </c>
      <c r="AI62" s="216">
        <f t="shared" si="53"/>
        <v>0</v>
      </c>
      <c r="AJ62" s="216">
        <v>0</v>
      </c>
      <c r="AK62" s="216">
        <v>0</v>
      </c>
      <c r="AL62" s="216">
        <v>0</v>
      </c>
      <c r="AM62" s="216">
        <v>0</v>
      </c>
      <c r="AN62" s="216">
        <f t="shared" si="37"/>
        <v>0</v>
      </c>
      <c r="AO62" s="216">
        <v>0</v>
      </c>
      <c r="AP62" s="216">
        <v>0</v>
      </c>
      <c r="AQ62" s="216">
        <v>0</v>
      </c>
      <c r="AR62" s="216">
        <v>0</v>
      </c>
      <c r="AS62" s="216">
        <v>0</v>
      </c>
      <c r="AT62" s="216">
        <v>0</v>
      </c>
      <c r="AU62" s="216">
        <v>0</v>
      </c>
      <c r="AV62" s="216">
        <v>0</v>
      </c>
      <c r="AW62" s="216">
        <f t="shared" si="51"/>
        <v>0</v>
      </c>
      <c r="AX62" s="216">
        <f t="shared" si="44"/>
        <v>0</v>
      </c>
      <c r="AY62" s="216">
        <f t="shared" si="45"/>
        <v>0</v>
      </c>
      <c r="AZ62" s="216">
        <f t="shared" si="46"/>
        <v>0</v>
      </c>
      <c r="BA62" s="216">
        <v>0</v>
      </c>
      <c r="BB62" s="159">
        <f t="shared" si="52"/>
        <v>0</v>
      </c>
      <c r="BC62" s="216">
        <f t="shared" si="47"/>
        <v>0</v>
      </c>
      <c r="BD62" s="216">
        <f t="shared" si="48"/>
        <v>0</v>
      </c>
      <c r="BE62" s="216">
        <f t="shared" si="49"/>
        <v>0</v>
      </c>
      <c r="BF62" s="218">
        <f t="shared" si="50"/>
        <v>0</v>
      </c>
      <c r="BG62" s="215" t="s">
        <v>101</v>
      </c>
    </row>
    <row r="63" spans="1:59" ht="17.25" customHeight="1" x14ac:dyDescent="0.25">
      <c r="A63" s="151" t="s">
        <v>155</v>
      </c>
      <c r="B63" s="167" t="s">
        <v>181</v>
      </c>
      <c r="C63" s="147" t="s">
        <v>182</v>
      </c>
      <c r="D63" s="215" t="s">
        <v>356</v>
      </c>
      <c r="E63" s="215">
        <v>2016</v>
      </c>
      <c r="F63" s="215">
        <v>2016</v>
      </c>
      <c r="G63" s="215" t="s">
        <v>101</v>
      </c>
      <c r="H63" s="215" t="s">
        <v>101</v>
      </c>
      <c r="I63" s="215" t="s">
        <v>101</v>
      </c>
      <c r="J63" s="215" t="s">
        <v>101</v>
      </c>
      <c r="K63" s="215" t="s">
        <v>101</v>
      </c>
      <c r="L63" s="215" t="s">
        <v>101</v>
      </c>
      <c r="M63" s="215" t="s">
        <v>101</v>
      </c>
      <c r="N63" s="149">
        <v>0</v>
      </c>
      <c r="O63" s="216">
        <v>0</v>
      </c>
      <c r="P63" s="218">
        <v>0.42520999999999998</v>
      </c>
      <c r="Q63" s="216">
        <v>0.42520999999999998</v>
      </c>
      <c r="R63" s="216">
        <f t="shared" si="41"/>
        <v>0</v>
      </c>
      <c r="S63" s="216">
        <f t="shared" si="42"/>
        <v>0</v>
      </c>
      <c r="T63" s="218">
        <v>0.42520999999999998</v>
      </c>
      <c r="U63" s="216">
        <f t="shared" si="43"/>
        <v>0</v>
      </c>
      <c r="V63" s="216">
        <v>0.42499999999999999</v>
      </c>
      <c r="W63" s="216">
        <v>0.42499999999999999</v>
      </c>
      <c r="X63" s="216">
        <v>0</v>
      </c>
      <c r="Y63" s="218">
        <f t="shared" si="16"/>
        <v>0</v>
      </c>
      <c r="Z63" s="218">
        <v>0</v>
      </c>
      <c r="AA63" s="218">
        <v>0</v>
      </c>
      <c r="AB63" s="218">
        <v>0</v>
      </c>
      <c r="AC63" s="218">
        <v>0</v>
      </c>
      <c r="AD63" s="216">
        <f t="shared" si="17"/>
        <v>0</v>
      </c>
      <c r="AE63" s="216">
        <v>0</v>
      </c>
      <c r="AF63" s="216">
        <v>0</v>
      </c>
      <c r="AG63" s="216">
        <v>0</v>
      </c>
      <c r="AH63" s="216">
        <v>0</v>
      </c>
      <c r="AI63" s="216">
        <f t="shared" si="53"/>
        <v>0</v>
      </c>
      <c r="AJ63" s="216">
        <v>0</v>
      </c>
      <c r="AK63" s="216">
        <v>0</v>
      </c>
      <c r="AL63" s="216">
        <v>0</v>
      </c>
      <c r="AM63" s="216">
        <v>0</v>
      </c>
      <c r="AN63" s="216">
        <f t="shared" si="37"/>
        <v>0</v>
      </c>
      <c r="AO63" s="216">
        <v>0</v>
      </c>
      <c r="AP63" s="216">
        <v>0</v>
      </c>
      <c r="AQ63" s="216">
        <v>0</v>
      </c>
      <c r="AR63" s="216">
        <v>0</v>
      </c>
      <c r="AS63" s="216">
        <v>0</v>
      </c>
      <c r="AT63" s="216">
        <v>0</v>
      </c>
      <c r="AU63" s="216">
        <v>0</v>
      </c>
      <c r="AV63" s="216">
        <v>0</v>
      </c>
      <c r="AW63" s="216">
        <f t="shared" si="51"/>
        <v>0</v>
      </c>
      <c r="AX63" s="216">
        <f t="shared" si="44"/>
        <v>0</v>
      </c>
      <c r="AY63" s="216">
        <f t="shared" si="45"/>
        <v>0</v>
      </c>
      <c r="AZ63" s="216">
        <f t="shared" si="46"/>
        <v>0</v>
      </c>
      <c r="BA63" s="216">
        <v>0</v>
      </c>
      <c r="BB63" s="159">
        <f t="shared" si="52"/>
        <v>0</v>
      </c>
      <c r="BC63" s="216">
        <f t="shared" si="47"/>
        <v>0</v>
      </c>
      <c r="BD63" s="216">
        <f t="shared" si="48"/>
        <v>0</v>
      </c>
      <c r="BE63" s="216">
        <f t="shared" si="49"/>
        <v>0</v>
      </c>
      <c r="BF63" s="218">
        <f t="shared" si="50"/>
        <v>0</v>
      </c>
      <c r="BG63" s="215" t="s">
        <v>101</v>
      </c>
    </row>
    <row r="64" spans="1:59" ht="17.25" customHeight="1" x14ac:dyDescent="0.25">
      <c r="A64" s="151" t="s">
        <v>155</v>
      </c>
      <c r="B64" s="166" t="s">
        <v>183</v>
      </c>
      <c r="C64" s="147" t="s">
        <v>184</v>
      </c>
      <c r="D64" s="215" t="s">
        <v>356</v>
      </c>
      <c r="E64" s="215">
        <v>2016</v>
      </c>
      <c r="F64" s="215">
        <v>2016</v>
      </c>
      <c r="G64" s="215" t="s">
        <v>101</v>
      </c>
      <c r="H64" s="215" t="s">
        <v>101</v>
      </c>
      <c r="I64" s="215" t="s">
        <v>101</v>
      </c>
      <c r="J64" s="215" t="s">
        <v>101</v>
      </c>
      <c r="K64" s="215" t="s">
        <v>101</v>
      </c>
      <c r="L64" s="215" t="s">
        <v>101</v>
      </c>
      <c r="M64" s="215" t="s">
        <v>101</v>
      </c>
      <c r="N64" s="149">
        <v>0</v>
      </c>
      <c r="O64" s="216">
        <v>0</v>
      </c>
      <c r="P64" s="218">
        <v>0.36675000000000002</v>
      </c>
      <c r="Q64" s="216">
        <v>0.36675000000000002</v>
      </c>
      <c r="R64" s="216">
        <f t="shared" si="41"/>
        <v>0</v>
      </c>
      <c r="S64" s="216">
        <f t="shared" si="42"/>
        <v>0</v>
      </c>
      <c r="T64" s="218">
        <v>0.36675000000000002</v>
      </c>
      <c r="U64" s="216">
        <f t="shared" si="43"/>
        <v>0</v>
      </c>
      <c r="V64" s="216">
        <v>0.36699999999999999</v>
      </c>
      <c r="W64" s="216">
        <v>0.36699999999999999</v>
      </c>
      <c r="X64" s="216">
        <v>0</v>
      </c>
      <c r="Y64" s="218">
        <f t="shared" si="16"/>
        <v>0</v>
      </c>
      <c r="Z64" s="218">
        <v>0</v>
      </c>
      <c r="AA64" s="218">
        <v>0</v>
      </c>
      <c r="AB64" s="218">
        <v>0</v>
      </c>
      <c r="AC64" s="218">
        <v>0</v>
      </c>
      <c r="AD64" s="216">
        <f t="shared" si="17"/>
        <v>0</v>
      </c>
      <c r="AE64" s="216">
        <v>0</v>
      </c>
      <c r="AF64" s="216">
        <v>0</v>
      </c>
      <c r="AG64" s="216">
        <v>0</v>
      </c>
      <c r="AH64" s="216">
        <v>0</v>
      </c>
      <c r="AI64" s="216">
        <f t="shared" si="53"/>
        <v>0</v>
      </c>
      <c r="AJ64" s="216">
        <v>0</v>
      </c>
      <c r="AK64" s="216">
        <v>0</v>
      </c>
      <c r="AL64" s="216">
        <v>0</v>
      </c>
      <c r="AM64" s="216">
        <v>0</v>
      </c>
      <c r="AN64" s="216">
        <f t="shared" si="37"/>
        <v>0</v>
      </c>
      <c r="AO64" s="216">
        <v>0</v>
      </c>
      <c r="AP64" s="216">
        <v>0</v>
      </c>
      <c r="AQ64" s="216">
        <v>0</v>
      </c>
      <c r="AR64" s="216">
        <v>0</v>
      </c>
      <c r="AS64" s="216">
        <v>0</v>
      </c>
      <c r="AT64" s="216">
        <v>0</v>
      </c>
      <c r="AU64" s="216">
        <v>0</v>
      </c>
      <c r="AV64" s="216">
        <v>0</v>
      </c>
      <c r="AW64" s="216">
        <f t="shared" si="51"/>
        <v>0</v>
      </c>
      <c r="AX64" s="216">
        <f t="shared" si="44"/>
        <v>0</v>
      </c>
      <c r="AY64" s="216">
        <f t="shared" si="45"/>
        <v>0</v>
      </c>
      <c r="AZ64" s="216">
        <f t="shared" si="46"/>
        <v>0</v>
      </c>
      <c r="BA64" s="216">
        <v>0</v>
      </c>
      <c r="BB64" s="159">
        <f t="shared" si="52"/>
        <v>0</v>
      </c>
      <c r="BC64" s="216">
        <f t="shared" si="47"/>
        <v>0</v>
      </c>
      <c r="BD64" s="216">
        <f t="shared" si="48"/>
        <v>0</v>
      </c>
      <c r="BE64" s="216">
        <f t="shared" si="49"/>
        <v>0</v>
      </c>
      <c r="BF64" s="218">
        <f t="shared" si="50"/>
        <v>0</v>
      </c>
      <c r="BG64" s="215" t="s">
        <v>101</v>
      </c>
    </row>
    <row r="65" spans="1:59" ht="19.5" customHeight="1" x14ac:dyDescent="0.25">
      <c r="A65" s="151" t="s">
        <v>155</v>
      </c>
      <c r="B65" s="167" t="s">
        <v>185</v>
      </c>
      <c r="C65" s="147" t="s">
        <v>186</v>
      </c>
      <c r="D65" s="215" t="s">
        <v>356</v>
      </c>
      <c r="E65" s="215">
        <v>2016</v>
      </c>
      <c r="F65" s="215">
        <v>2016</v>
      </c>
      <c r="G65" s="215" t="s">
        <v>101</v>
      </c>
      <c r="H65" s="215" t="s">
        <v>101</v>
      </c>
      <c r="I65" s="215" t="s">
        <v>101</v>
      </c>
      <c r="J65" s="215" t="s">
        <v>101</v>
      </c>
      <c r="K65" s="215" t="s">
        <v>101</v>
      </c>
      <c r="L65" s="215" t="s">
        <v>101</v>
      </c>
      <c r="M65" s="215" t="s">
        <v>101</v>
      </c>
      <c r="N65" s="149">
        <v>0</v>
      </c>
      <c r="O65" s="216">
        <v>0</v>
      </c>
      <c r="P65" s="218">
        <v>0.49064000000000002</v>
      </c>
      <c r="Q65" s="216">
        <v>0.49064000000000002</v>
      </c>
      <c r="R65" s="216">
        <f t="shared" si="41"/>
        <v>0</v>
      </c>
      <c r="S65" s="216">
        <f t="shared" si="42"/>
        <v>0</v>
      </c>
      <c r="T65" s="218">
        <v>0.49064000000000002</v>
      </c>
      <c r="U65" s="216">
        <f t="shared" si="43"/>
        <v>0</v>
      </c>
      <c r="V65" s="216">
        <v>0.49099999999999999</v>
      </c>
      <c r="W65" s="216">
        <v>0.49099999999999999</v>
      </c>
      <c r="X65" s="216">
        <v>0</v>
      </c>
      <c r="Y65" s="218">
        <f t="shared" si="16"/>
        <v>0</v>
      </c>
      <c r="Z65" s="218">
        <v>0</v>
      </c>
      <c r="AA65" s="218">
        <v>0</v>
      </c>
      <c r="AB65" s="218">
        <v>0</v>
      </c>
      <c r="AC65" s="218">
        <v>0</v>
      </c>
      <c r="AD65" s="216">
        <f t="shared" si="17"/>
        <v>0</v>
      </c>
      <c r="AE65" s="216">
        <v>0</v>
      </c>
      <c r="AF65" s="216">
        <v>0</v>
      </c>
      <c r="AG65" s="216">
        <v>0</v>
      </c>
      <c r="AH65" s="216">
        <v>0</v>
      </c>
      <c r="AI65" s="216">
        <f t="shared" si="53"/>
        <v>0</v>
      </c>
      <c r="AJ65" s="216">
        <v>0</v>
      </c>
      <c r="AK65" s="216">
        <v>0</v>
      </c>
      <c r="AL65" s="216">
        <v>0</v>
      </c>
      <c r="AM65" s="216">
        <v>0</v>
      </c>
      <c r="AN65" s="216">
        <f t="shared" si="37"/>
        <v>0</v>
      </c>
      <c r="AO65" s="216">
        <v>0</v>
      </c>
      <c r="AP65" s="216">
        <v>0</v>
      </c>
      <c r="AQ65" s="216">
        <v>0</v>
      </c>
      <c r="AR65" s="216">
        <v>0</v>
      </c>
      <c r="AS65" s="216">
        <v>0</v>
      </c>
      <c r="AT65" s="216">
        <v>0</v>
      </c>
      <c r="AU65" s="216">
        <v>0</v>
      </c>
      <c r="AV65" s="216">
        <v>0</v>
      </c>
      <c r="AW65" s="216">
        <f t="shared" si="51"/>
        <v>0</v>
      </c>
      <c r="AX65" s="216">
        <f t="shared" si="44"/>
        <v>0</v>
      </c>
      <c r="AY65" s="216">
        <f t="shared" si="45"/>
        <v>0</v>
      </c>
      <c r="AZ65" s="216">
        <f t="shared" si="46"/>
        <v>0</v>
      </c>
      <c r="BA65" s="216">
        <v>0</v>
      </c>
      <c r="BB65" s="159">
        <f t="shared" si="52"/>
        <v>0</v>
      </c>
      <c r="BC65" s="216">
        <f t="shared" si="47"/>
        <v>0</v>
      </c>
      <c r="BD65" s="216">
        <f t="shared" si="48"/>
        <v>0</v>
      </c>
      <c r="BE65" s="216">
        <f t="shared" si="49"/>
        <v>0</v>
      </c>
      <c r="BF65" s="218">
        <f t="shared" si="50"/>
        <v>0</v>
      </c>
      <c r="BG65" s="215" t="s">
        <v>101</v>
      </c>
    </row>
    <row r="66" spans="1:59" ht="16.5" customHeight="1" x14ac:dyDescent="0.25">
      <c r="A66" s="151" t="s">
        <v>155</v>
      </c>
      <c r="B66" s="164" t="s">
        <v>177</v>
      </c>
      <c r="C66" s="147" t="s">
        <v>187</v>
      </c>
      <c r="D66" s="215" t="s">
        <v>356</v>
      </c>
      <c r="E66" s="215">
        <v>2017</v>
      </c>
      <c r="F66" s="215">
        <v>2017</v>
      </c>
      <c r="G66" s="215" t="s">
        <v>101</v>
      </c>
      <c r="H66" s="215" t="s">
        <v>101</v>
      </c>
      <c r="I66" s="215" t="s">
        <v>101</v>
      </c>
      <c r="J66" s="215" t="s">
        <v>101</v>
      </c>
      <c r="K66" s="215" t="s">
        <v>101</v>
      </c>
      <c r="L66" s="215" t="s">
        <v>101</v>
      </c>
      <c r="M66" s="215">
        <v>0</v>
      </c>
      <c r="N66" s="149">
        <v>0</v>
      </c>
      <c r="O66" s="216">
        <v>0</v>
      </c>
      <c r="P66" s="218">
        <v>0.58699999999999997</v>
      </c>
      <c r="Q66" s="216">
        <v>0.58699999999999997</v>
      </c>
      <c r="R66" s="216">
        <f t="shared" si="41"/>
        <v>0</v>
      </c>
      <c r="S66" s="216">
        <f t="shared" si="42"/>
        <v>0</v>
      </c>
      <c r="T66" s="218">
        <v>0.58699999999999997</v>
      </c>
      <c r="U66" s="216">
        <f t="shared" si="43"/>
        <v>0</v>
      </c>
      <c r="V66" s="216">
        <v>0.58699999999999997</v>
      </c>
      <c r="W66" s="219">
        <v>0.58699999999999997</v>
      </c>
      <c r="X66" s="216">
        <v>0</v>
      </c>
      <c r="Y66" s="218">
        <f t="shared" si="16"/>
        <v>0</v>
      </c>
      <c r="Z66" s="218">
        <v>0</v>
      </c>
      <c r="AA66" s="218">
        <v>0</v>
      </c>
      <c r="AB66" s="218">
        <v>0</v>
      </c>
      <c r="AC66" s="218">
        <v>0</v>
      </c>
      <c r="AD66" s="216">
        <f t="shared" si="17"/>
        <v>0</v>
      </c>
      <c r="AE66" s="216">
        <v>0</v>
      </c>
      <c r="AF66" s="216">
        <v>0</v>
      </c>
      <c r="AG66" s="216">
        <v>0</v>
      </c>
      <c r="AH66" s="216">
        <v>0</v>
      </c>
      <c r="AI66" s="216">
        <f t="shared" si="53"/>
        <v>0.58699999999999997</v>
      </c>
      <c r="AJ66" s="216">
        <v>0</v>
      </c>
      <c r="AK66" s="216">
        <v>0</v>
      </c>
      <c r="AL66" s="216">
        <v>0.58699999999999997</v>
      </c>
      <c r="AM66" s="216">
        <v>0</v>
      </c>
      <c r="AN66" s="216">
        <f t="shared" si="37"/>
        <v>0</v>
      </c>
      <c r="AO66" s="216">
        <v>0</v>
      </c>
      <c r="AP66" s="216">
        <v>0</v>
      </c>
      <c r="AQ66" s="216">
        <v>0</v>
      </c>
      <c r="AR66" s="216">
        <v>0</v>
      </c>
      <c r="AS66" s="216">
        <v>0</v>
      </c>
      <c r="AT66" s="216">
        <v>0</v>
      </c>
      <c r="AU66" s="216">
        <v>0</v>
      </c>
      <c r="AV66" s="216">
        <v>0</v>
      </c>
      <c r="AW66" s="216">
        <f t="shared" si="51"/>
        <v>0.58699999999999997</v>
      </c>
      <c r="AX66" s="216">
        <f t="shared" si="44"/>
        <v>0</v>
      </c>
      <c r="AY66" s="216">
        <f t="shared" si="45"/>
        <v>0</v>
      </c>
      <c r="AZ66" s="216">
        <f t="shared" si="46"/>
        <v>0.58699999999999997</v>
      </c>
      <c r="BA66" s="216">
        <v>0</v>
      </c>
      <c r="BB66" s="159">
        <f t="shared" si="52"/>
        <v>0</v>
      </c>
      <c r="BC66" s="216">
        <f t="shared" si="47"/>
        <v>0</v>
      </c>
      <c r="BD66" s="216">
        <f t="shared" si="48"/>
        <v>0</v>
      </c>
      <c r="BE66" s="216">
        <f t="shared" si="49"/>
        <v>0</v>
      </c>
      <c r="BF66" s="218">
        <f t="shared" si="50"/>
        <v>0</v>
      </c>
      <c r="BG66" s="215" t="s">
        <v>101</v>
      </c>
    </row>
    <row r="67" spans="1:59" ht="35.25" customHeight="1" x14ac:dyDescent="0.25">
      <c r="A67" s="151" t="s">
        <v>188</v>
      </c>
      <c r="B67" s="152" t="s">
        <v>189</v>
      </c>
      <c r="C67" s="147" t="s">
        <v>101</v>
      </c>
      <c r="D67" s="215" t="s">
        <v>101</v>
      </c>
      <c r="E67" s="215" t="s">
        <v>101</v>
      </c>
      <c r="F67" s="215" t="s">
        <v>101</v>
      </c>
      <c r="G67" s="215" t="s">
        <v>101</v>
      </c>
      <c r="H67" s="215" t="s">
        <v>101</v>
      </c>
      <c r="I67" s="215" t="s">
        <v>101</v>
      </c>
      <c r="J67" s="215" t="s">
        <v>101</v>
      </c>
      <c r="K67" s="215" t="s">
        <v>101</v>
      </c>
      <c r="L67" s="215" t="s">
        <v>101</v>
      </c>
      <c r="M67" s="215" t="s">
        <v>101</v>
      </c>
      <c r="N67" s="149">
        <v>0</v>
      </c>
      <c r="O67" s="216">
        <v>0</v>
      </c>
      <c r="P67" s="218">
        <v>0</v>
      </c>
      <c r="Q67" s="216">
        <v>0</v>
      </c>
      <c r="R67" s="216">
        <v>0</v>
      </c>
      <c r="S67" s="216">
        <v>0</v>
      </c>
      <c r="T67" s="218">
        <v>0</v>
      </c>
      <c r="U67" s="216">
        <v>0</v>
      </c>
      <c r="V67" s="216">
        <v>0</v>
      </c>
      <c r="W67" s="216">
        <v>0</v>
      </c>
      <c r="X67" s="216">
        <v>0</v>
      </c>
      <c r="Y67" s="218">
        <f t="shared" si="16"/>
        <v>0</v>
      </c>
      <c r="Z67" s="218">
        <v>0</v>
      </c>
      <c r="AA67" s="218">
        <v>0</v>
      </c>
      <c r="AB67" s="218">
        <v>0</v>
      </c>
      <c r="AC67" s="218">
        <v>0</v>
      </c>
      <c r="AD67" s="216">
        <f t="shared" si="17"/>
        <v>0</v>
      </c>
      <c r="AE67" s="216">
        <v>0</v>
      </c>
      <c r="AF67" s="216">
        <v>0</v>
      </c>
      <c r="AG67" s="216">
        <v>0</v>
      </c>
      <c r="AH67" s="216">
        <v>0</v>
      </c>
      <c r="AI67" s="216">
        <f t="shared" si="53"/>
        <v>0</v>
      </c>
      <c r="AJ67" s="216">
        <v>0</v>
      </c>
      <c r="AK67" s="216">
        <v>0</v>
      </c>
      <c r="AL67" s="216">
        <v>0</v>
      </c>
      <c r="AM67" s="216">
        <v>0</v>
      </c>
      <c r="AN67" s="216">
        <f>SUM(AO67:AV67)</f>
        <v>0</v>
      </c>
      <c r="AO67" s="216">
        <v>0</v>
      </c>
      <c r="AP67" s="216">
        <v>0</v>
      </c>
      <c r="AQ67" s="216">
        <v>0</v>
      </c>
      <c r="AR67" s="216">
        <v>0</v>
      </c>
      <c r="AS67" s="216">
        <v>0</v>
      </c>
      <c r="AT67" s="216">
        <v>0</v>
      </c>
      <c r="AU67" s="216">
        <v>0</v>
      </c>
      <c r="AV67" s="216">
        <v>0</v>
      </c>
      <c r="AW67" s="216">
        <f t="shared" si="51"/>
        <v>0</v>
      </c>
      <c r="AX67" s="216">
        <v>0</v>
      </c>
      <c r="AY67" s="216">
        <v>0</v>
      </c>
      <c r="AZ67" s="216">
        <v>0</v>
      </c>
      <c r="BA67" s="216">
        <v>0</v>
      </c>
      <c r="BB67" s="159">
        <f t="shared" si="52"/>
        <v>0</v>
      </c>
      <c r="BC67" s="216">
        <f t="shared" si="47"/>
        <v>0</v>
      </c>
      <c r="BD67" s="216">
        <f t="shared" si="48"/>
        <v>0</v>
      </c>
      <c r="BE67" s="216">
        <f t="shared" si="49"/>
        <v>0</v>
      </c>
      <c r="BF67" s="218">
        <f t="shared" si="50"/>
        <v>0</v>
      </c>
      <c r="BG67" s="215" t="s">
        <v>101</v>
      </c>
    </row>
    <row r="68" spans="1:59" ht="37.5" customHeight="1" x14ac:dyDescent="0.25">
      <c r="A68" s="151" t="s">
        <v>190</v>
      </c>
      <c r="B68" s="152" t="s">
        <v>191</v>
      </c>
      <c r="C68" s="147" t="s">
        <v>101</v>
      </c>
      <c r="D68" s="215" t="s">
        <v>101</v>
      </c>
      <c r="E68" s="215" t="s">
        <v>101</v>
      </c>
      <c r="F68" s="215" t="s">
        <v>101</v>
      </c>
      <c r="G68" s="215" t="s">
        <v>101</v>
      </c>
      <c r="H68" s="215" t="s">
        <v>101</v>
      </c>
      <c r="I68" s="215" t="s">
        <v>101</v>
      </c>
      <c r="J68" s="215" t="s">
        <v>101</v>
      </c>
      <c r="K68" s="215" t="s">
        <v>101</v>
      </c>
      <c r="L68" s="215" t="s">
        <v>101</v>
      </c>
      <c r="M68" s="215" t="s">
        <v>101</v>
      </c>
      <c r="N68" s="149">
        <v>0</v>
      </c>
      <c r="O68" s="216">
        <f t="shared" ref="O68:X68" si="54">O69+O75</f>
        <v>2.7628200000000001</v>
      </c>
      <c r="P68" s="218">
        <f t="shared" si="54"/>
        <v>10.11496</v>
      </c>
      <c r="Q68" s="216">
        <f t="shared" si="54"/>
        <v>10.11496</v>
      </c>
      <c r="R68" s="216">
        <f t="shared" si="54"/>
        <v>10.809415570599999</v>
      </c>
      <c r="S68" s="216">
        <f t="shared" si="54"/>
        <v>10.809415570599999</v>
      </c>
      <c r="T68" s="218">
        <f t="shared" si="54"/>
        <v>10.11496</v>
      </c>
      <c r="U68" s="216">
        <f t="shared" si="54"/>
        <v>10.809415570599999</v>
      </c>
      <c r="V68" s="216">
        <f t="shared" si="54"/>
        <v>7.3521400000000003</v>
      </c>
      <c r="W68" s="216">
        <f t="shared" si="54"/>
        <v>0</v>
      </c>
      <c r="X68" s="216">
        <f t="shared" si="54"/>
        <v>0.69445557059999996</v>
      </c>
      <c r="Y68" s="218">
        <f t="shared" si="16"/>
        <v>7.3521400000000003</v>
      </c>
      <c r="Z68" s="218">
        <f>Z69+Z75</f>
        <v>0</v>
      </c>
      <c r="AA68" s="218">
        <f>AA69+AA75</f>
        <v>0</v>
      </c>
      <c r="AB68" s="218">
        <f>AB69+AB75</f>
        <v>7.3521400000000003</v>
      </c>
      <c r="AC68" s="218">
        <f>AC69+AC75</f>
        <v>0</v>
      </c>
      <c r="AD68" s="216">
        <f t="shared" si="17"/>
        <v>7.3521400000000003</v>
      </c>
      <c r="AE68" s="216">
        <f>AE69+AE75</f>
        <v>0</v>
      </c>
      <c r="AF68" s="216">
        <f>AF69+AF75</f>
        <v>0</v>
      </c>
      <c r="AG68" s="216">
        <f>AG69+AG75</f>
        <v>7.3521400000000003</v>
      </c>
      <c r="AH68" s="216">
        <f>AH69+AH75</f>
        <v>0</v>
      </c>
      <c r="AI68" s="216">
        <f t="shared" si="53"/>
        <v>0</v>
      </c>
      <c r="AJ68" s="216">
        <f>AJ69+AJ75</f>
        <v>0</v>
      </c>
      <c r="AK68" s="216">
        <f>AK69+AK75</f>
        <v>0</v>
      </c>
      <c r="AL68" s="216">
        <f>AL69+AL75</f>
        <v>0</v>
      </c>
      <c r="AM68" s="216">
        <f>AM69+AM75</f>
        <v>0</v>
      </c>
      <c r="AN68" s="216">
        <f>SUM(AO68:AQ68)</f>
        <v>0.69445557059999996</v>
      </c>
      <c r="AO68" s="216">
        <f t="shared" ref="AO68:AV68" si="55">AO69+AO75</f>
        <v>0</v>
      </c>
      <c r="AP68" s="216">
        <f t="shared" si="55"/>
        <v>0</v>
      </c>
      <c r="AQ68" s="216">
        <f t="shared" si="55"/>
        <v>0.69445557059999996</v>
      </c>
      <c r="AR68" s="216">
        <f t="shared" si="55"/>
        <v>0.69445557059999996</v>
      </c>
      <c r="AS68" s="216">
        <f t="shared" si="55"/>
        <v>0</v>
      </c>
      <c r="AT68" s="216">
        <f t="shared" si="55"/>
        <v>0</v>
      </c>
      <c r="AU68" s="216">
        <f t="shared" si="55"/>
        <v>0</v>
      </c>
      <c r="AV68" s="216">
        <f t="shared" si="55"/>
        <v>0</v>
      </c>
      <c r="AW68" s="216">
        <f t="shared" si="51"/>
        <v>10.11496</v>
      </c>
      <c r="AX68" s="216">
        <f>AX69+AX75</f>
        <v>0</v>
      </c>
      <c r="AY68" s="216">
        <f>AY69+AY75</f>
        <v>0</v>
      </c>
      <c r="AZ68" s="216">
        <f>AZ69+AZ75</f>
        <v>10.11496</v>
      </c>
      <c r="BA68" s="216">
        <f>BA69+BA75</f>
        <v>0</v>
      </c>
      <c r="BB68" s="159">
        <f t="shared" si="52"/>
        <v>10.809415570600001</v>
      </c>
      <c r="BC68" s="216">
        <f t="shared" si="47"/>
        <v>0</v>
      </c>
      <c r="BD68" s="216">
        <f t="shared" si="48"/>
        <v>0</v>
      </c>
      <c r="BE68" s="216">
        <f t="shared" si="49"/>
        <v>10.809415570600001</v>
      </c>
      <c r="BF68" s="218">
        <f t="shared" si="50"/>
        <v>0</v>
      </c>
      <c r="BG68" s="215" t="s">
        <v>101</v>
      </c>
    </row>
    <row r="69" spans="1:59" ht="18.75" customHeight="1" x14ac:dyDescent="0.25">
      <c r="A69" s="151" t="s">
        <v>192</v>
      </c>
      <c r="B69" s="152" t="s">
        <v>193</v>
      </c>
      <c r="C69" s="147" t="s">
        <v>101</v>
      </c>
      <c r="D69" s="215" t="s">
        <v>101</v>
      </c>
      <c r="E69" s="215" t="s">
        <v>101</v>
      </c>
      <c r="F69" s="215" t="s">
        <v>101</v>
      </c>
      <c r="G69" s="215" t="s">
        <v>101</v>
      </c>
      <c r="H69" s="215" t="s">
        <v>101</v>
      </c>
      <c r="I69" s="215" t="s">
        <v>101</v>
      </c>
      <c r="J69" s="215" t="s">
        <v>101</v>
      </c>
      <c r="K69" s="215" t="s">
        <v>101</v>
      </c>
      <c r="L69" s="215" t="s">
        <v>101</v>
      </c>
      <c r="M69" s="215" t="s">
        <v>101</v>
      </c>
      <c r="N69" s="149">
        <v>0</v>
      </c>
      <c r="O69" s="216">
        <f t="shared" ref="O69:X69" si="56">SUM(O70:O74)</f>
        <v>2.7628200000000001</v>
      </c>
      <c r="P69" s="218">
        <f t="shared" si="56"/>
        <v>10.11496</v>
      </c>
      <c r="Q69" s="216">
        <f t="shared" si="56"/>
        <v>10.11496</v>
      </c>
      <c r="R69" s="216">
        <f t="shared" si="56"/>
        <v>10.809415570599999</v>
      </c>
      <c r="S69" s="216">
        <f t="shared" si="56"/>
        <v>10.809415570599999</v>
      </c>
      <c r="T69" s="218">
        <f t="shared" si="56"/>
        <v>10.11496</v>
      </c>
      <c r="U69" s="216">
        <f t="shared" si="56"/>
        <v>10.809415570599999</v>
      </c>
      <c r="V69" s="216">
        <f t="shared" si="56"/>
        <v>7.3521400000000003</v>
      </c>
      <c r="W69" s="216">
        <f t="shared" si="56"/>
        <v>0</v>
      </c>
      <c r="X69" s="216">
        <f t="shared" si="56"/>
        <v>0.69445557059999996</v>
      </c>
      <c r="Y69" s="218">
        <f t="shared" si="16"/>
        <v>7.3521400000000003</v>
      </c>
      <c r="Z69" s="218">
        <f>SUM(Z70:Z74)</f>
        <v>0</v>
      </c>
      <c r="AA69" s="218">
        <f>SUM(AA70:AA74)</f>
        <v>0</v>
      </c>
      <c r="AB69" s="218">
        <f>SUM(AB70:AB74)</f>
        <v>7.3521400000000003</v>
      </c>
      <c r="AC69" s="218">
        <f>SUM(AC70:AC74)</f>
        <v>0</v>
      </c>
      <c r="AD69" s="216">
        <f t="shared" si="17"/>
        <v>7.3521400000000003</v>
      </c>
      <c r="AE69" s="216">
        <f>SUM(AE70:AE74)</f>
        <v>0</v>
      </c>
      <c r="AF69" s="216">
        <f>SUM(AF70:AF74)</f>
        <v>0</v>
      </c>
      <c r="AG69" s="216">
        <f>SUM(AG70:AG74)</f>
        <v>7.3521400000000003</v>
      </c>
      <c r="AH69" s="216">
        <f>SUM(AH70:AH74)</f>
        <v>0</v>
      </c>
      <c r="AI69" s="216">
        <f t="shared" si="53"/>
        <v>0</v>
      </c>
      <c r="AJ69" s="216">
        <f>SUM(AJ70:AJ74)</f>
        <v>0</v>
      </c>
      <c r="AK69" s="216">
        <f>SUM(AK70:AK74)</f>
        <v>0</v>
      </c>
      <c r="AL69" s="216">
        <f>SUM(AL70:AL74)</f>
        <v>0</v>
      </c>
      <c r="AM69" s="216">
        <f>SUM(AM70:AM74)</f>
        <v>0</v>
      </c>
      <c r="AN69" s="216">
        <f>SUM(AO69:AQ69)</f>
        <v>0.69445557059999996</v>
      </c>
      <c r="AO69" s="216">
        <f t="shared" ref="AO69:AV69" si="57">SUM(AO70:AO74)</f>
        <v>0</v>
      </c>
      <c r="AP69" s="216">
        <f t="shared" si="57"/>
        <v>0</v>
      </c>
      <c r="AQ69" s="216">
        <f t="shared" si="57"/>
        <v>0.69445557059999996</v>
      </c>
      <c r="AR69" s="216">
        <f t="shared" si="57"/>
        <v>0.69445557059999996</v>
      </c>
      <c r="AS69" s="216">
        <f t="shared" si="57"/>
        <v>0</v>
      </c>
      <c r="AT69" s="216">
        <f t="shared" si="57"/>
        <v>0</v>
      </c>
      <c r="AU69" s="216">
        <f t="shared" si="57"/>
        <v>0</v>
      </c>
      <c r="AV69" s="216">
        <f t="shared" si="57"/>
        <v>0</v>
      </c>
      <c r="AW69" s="216">
        <f t="shared" si="51"/>
        <v>10.11496</v>
      </c>
      <c r="AX69" s="216">
        <f>SUM(AX70:AX74)</f>
        <v>0</v>
      </c>
      <c r="AY69" s="216">
        <f>SUM(AY70:AY74)</f>
        <v>0</v>
      </c>
      <c r="AZ69" s="216">
        <f>SUM(AZ70:AZ74)</f>
        <v>10.11496</v>
      </c>
      <c r="BA69" s="216">
        <f>SUM(BA70:BA74)</f>
        <v>0</v>
      </c>
      <c r="BB69" s="159">
        <f t="shared" si="52"/>
        <v>10.809415570599999</v>
      </c>
      <c r="BC69" s="216">
        <f>SUM(BC70:BC74)</f>
        <v>0</v>
      </c>
      <c r="BD69" s="216">
        <f>SUM(BD70:BD74)</f>
        <v>0</v>
      </c>
      <c r="BE69" s="216">
        <f>SUM(BE70:BE74)</f>
        <v>10.809415570599999</v>
      </c>
      <c r="BF69" s="218">
        <f>SUM(BF70:BF74)</f>
        <v>0</v>
      </c>
      <c r="BG69" s="215" t="s">
        <v>101</v>
      </c>
    </row>
    <row r="70" spans="1:59" ht="33.75" customHeight="1" x14ac:dyDescent="0.25">
      <c r="A70" s="151" t="s">
        <v>192</v>
      </c>
      <c r="B70" s="162" t="s">
        <v>194</v>
      </c>
      <c r="C70" s="147" t="s">
        <v>195</v>
      </c>
      <c r="D70" s="215" t="s">
        <v>343</v>
      </c>
      <c r="E70" s="215">
        <v>2014</v>
      </c>
      <c r="F70" s="215">
        <v>2016</v>
      </c>
      <c r="G70" s="215" t="s">
        <v>101</v>
      </c>
      <c r="H70" s="215" t="s">
        <v>101</v>
      </c>
      <c r="I70" s="215" t="s">
        <v>101</v>
      </c>
      <c r="J70" s="215" t="s">
        <v>101</v>
      </c>
      <c r="K70" s="215" t="s">
        <v>101</v>
      </c>
      <c r="L70" s="215" t="s">
        <v>101</v>
      </c>
      <c r="M70" s="215" t="s">
        <v>101</v>
      </c>
      <c r="N70" s="149">
        <v>0</v>
      </c>
      <c r="O70" s="219">
        <v>0.40400000000000003</v>
      </c>
      <c r="P70" s="216">
        <f>2.652*1.18</f>
        <v>3.1293600000000001</v>
      </c>
      <c r="Q70" s="216">
        <v>3.1293600000000001</v>
      </c>
      <c r="R70" s="216">
        <v>3.1293600000000001</v>
      </c>
      <c r="S70" s="216">
        <v>3.1293600000000001</v>
      </c>
      <c r="T70" s="216">
        <v>3.1293600000000001</v>
      </c>
      <c r="U70" s="216">
        <v>3.1293600000000001</v>
      </c>
      <c r="V70" s="216">
        <f>P70-O70</f>
        <v>2.7253600000000002</v>
      </c>
      <c r="W70" s="216">
        <v>0</v>
      </c>
      <c r="X70" s="216">
        <v>0</v>
      </c>
      <c r="Y70" s="218">
        <v>2.7253599999999998</v>
      </c>
      <c r="Z70" s="218">
        <v>0</v>
      </c>
      <c r="AA70" s="218">
        <v>0</v>
      </c>
      <c r="AB70" s="218">
        <v>2.7253599999999998</v>
      </c>
      <c r="AC70" s="218">
        <v>0</v>
      </c>
      <c r="AD70" s="216">
        <f t="shared" si="17"/>
        <v>2.7253599999999998</v>
      </c>
      <c r="AE70" s="216">
        <v>0</v>
      </c>
      <c r="AF70" s="216">
        <v>0</v>
      </c>
      <c r="AG70" s="218">
        <v>2.7253599999999998</v>
      </c>
      <c r="AH70" s="216">
        <v>0</v>
      </c>
      <c r="AI70" s="216">
        <f t="shared" si="53"/>
        <v>0</v>
      </c>
      <c r="AJ70" s="216">
        <v>0</v>
      </c>
      <c r="AK70" s="216">
        <v>0</v>
      </c>
      <c r="AL70" s="216">
        <v>0</v>
      </c>
      <c r="AM70" s="216">
        <v>0</v>
      </c>
      <c r="AN70" s="216">
        <f>SUM(AO70:AQ70)+AV70</f>
        <v>0</v>
      </c>
      <c r="AO70" s="216">
        <v>0</v>
      </c>
      <c r="AP70" s="216">
        <v>0</v>
      </c>
      <c r="AQ70" s="216">
        <v>0</v>
      </c>
      <c r="AR70" s="216">
        <v>0</v>
      </c>
      <c r="AS70" s="216">
        <v>0</v>
      </c>
      <c r="AT70" s="216">
        <v>0</v>
      </c>
      <c r="AU70" s="216">
        <v>0</v>
      </c>
      <c r="AV70" s="216">
        <v>0</v>
      </c>
      <c r="AW70" s="216">
        <f t="shared" si="51"/>
        <v>3.1293599999999997</v>
      </c>
      <c r="AX70" s="216">
        <f t="shared" ref="AX70:AY72" si="58">AE70+AJ70</f>
        <v>0</v>
      </c>
      <c r="AY70" s="216">
        <f t="shared" si="58"/>
        <v>0</v>
      </c>
      <c r="AZ70" s="216">
        <f>AG70+AL70+O70</f>
        <v>3.1293599999999997</v>
      </c>
      <c r="BA70" s="216">
        <v>0</v>
      </c>
      <c r="BB70" s="159">
        <f t="shared" si="52"/>
        <v>3.1293599999999997</v>
      </c>
      <c r="BC70" s="216">
        <f t="shared" ref="BC70:BC81" si="59">AE70+AO70</f>
        <v>0</v>
      </c>
      <c r="BD70" s="216">
        <f t="shared" ref="BD70:BD81" si="60">AF70+AP70</f>
        <v>0</v>
      </c>
      <c r="BE70" s="216">
        <f t="shared" ref="BE70:BE81" si="61">AG70+AQ70+O70</f>
        <v>3.1293599999999997</v>
      </c>
      <c r="BF70" s="218">
        <f t="shared" ref="BF70:BF81" si="62">AH70+AV70</f>
        <v>0</v>
      </c>
      <c r="BG70" s="215" t="s">
        <v>101</v>
      </c>
    </row>
    <row r="71" spans="1:59" ht="33.75" customHeight="1" x14ac:dyDescent="0.25">
      <c r="A71" s="151" t="s">
        <v>192</v>
      </c>
      <c r="B71" s="168" t="s">
        <v>196</v>
      </c>
      <c r="C71" s="147" t="s">
        <v>197</v>
      </c>
      <c r="D71" s="215" t="s">
        <v>343</v>
      </c>
      <c r="E71" s="215">
        <v>2014</v>
      </c>
      <c r="F71" s="215">
        <v>2014</v>
      </c>
      <c r="G71" s="215" t="s">
        <v>101</v>
      </c>
      <c r="H71" s="215" t="s">
        <v>101</v>
      </c>
      <c r="I71" s="215" t="s">
        <v>101</v>
      </c>
      <c r="J71" s="215" t="s">
        <v>101</v>
      </c>
      <c r="K71" s="215" t="s">
        <v>101</v>
      </c>
      <c r="L71" s="215" t="s">
        <v>101</v>
      </c>
      <c r="M71" s="215" t="s">
        <v>101</v>
      </c>
      <c r="N71" s="149">
        <v>0</v>
      </c>
      <c r="O71" s="216">
        <f>1.917*1.18</f>
        <v>2.26206</v>
      </c>
      <c r="P71" s="218">
        <v>2.26206</v>
      </c>
      <c r="Q71" s="218">
        <v>2.26206</v>
      </c>
      <c r="R71" s="216">
        <f>O71+AG71+AQ71</f>
        <v>2.26206</v>
      </c>
      <c r="S71" s="216">
        <f>O71+AG71+AQ71</f>
        <v>2.26206</v>
      </c>
      <c r="T71" s="218">
        <v>2.26206</v>
      </c>
      <c r="U71" s="216">
        <f>R71+AJ71+AX71</f>
        <v>2.26206</v>
      </c>
      <c r="V71" s="216">
        <v>0</v>
      </c>
      <c r="W71" s="216">
        <v>0</v>
      </c>
      <c r="X71" s="216">
        <v>0</v>
      </c>
      <c r="Y71" s="218">
        <f t="shared" ref="Y71:Y96" si="63">SUM(Z71:AC71)</f>
        <v>0</v>
      </c>
      <c r="Z71" s="218">
        <v>0</v>
      </c>
      <c r="AA71" s="218">
        <v>0</v>
      </c>
      <c r="AB71" s="218">
        <v>0</v>
      </c>
      <c r="AC71" s="218">
        <v>0</v>
      </c>
      <c r="AD71" s="216">
        <f t="shared" si="17"/>
        <v>0</v>
      </c>
      <c r="AE71" s="216">
        <v>0</v>
      </c>
      <c r="AF71" s="216">
        <v>0</v>
      </c>
      <c r="AG71" s="216">
        <v>0</v>
      </c>
      <c r="AH71" s="216">
        <v>0</v>
      </c>
      <c r="AI71" s="216">
        <f t="shared" si="53"/>
        <v>0</v>
      </c>
      <c r="AJ71" s="216">
        <v>0</v>
      </c>
      <c r="AK71" s="216">
        <v>0</v>
      </c>
      <c r="AL71" s="216">
        <v>0</v>
      </c>
      <c r="AM71" s="216">
        <v>0</v>
      </c>
      <c r="AN71" s="216">
        <f>SUM(AO71:AQ71)+AV71</f>
        <v>0</v>
      </c>
      <c r="AO71" s="216">
        <v>0</v>
      </c>
      <c r="AP71" s="216">
        <v>0</v>
      </c>
      <c r="AQ71" s="216">
        <v>0</v>
      </c>
      <c r="AR71" s="216">
        <v>0</v>
      </c>
      <c r="AS71" s="216">
        <v>0</v>
      </c>
      <c r="AT71" s="216">
        <v>0</v>
      </c>
      <c r="AU71" s="216">
        <v>0</v>
      </c>
      <c r="AV71" s="216">
        <v>0</v>
      </c>
      <c r="AW71" s="216">
        <f t="shared" si="51"/>
        <v>2.26206</v>
      </c>
      <c r="AX71" s="216">
        <f t="shared" si="58"/>
        <v>0</v>
      </c>
      <c r="AY71" s="216">
        <f t="shared" si="58"/>
        <v>0</v>
      </c>
      <c r="AZ71" s="216">
        <f>AG71+AL71+O71</f>
        <v>2.26206</v>
      </c>
      <c r="BA71" s="216">
        <v>0</v>
      </c>
      <c r="BB71" s="159">
        <f t="shared" si="52"/>
        <v>2.26206</v>
      </c>
      <c r="BC71" s="216">
        <f t="shared" si="59"/>
        <v>0</v>
      </c>
      <c r="BD71" s="216">
        <f t="shared" si="60"/>
        <v>0</v>
      </c>
      <c r="BE71" s="216">
        <f t="shared" si="61"/>
        <v>2.26206</v>
      </c>
      <c r="BF71" s="218">
        <f t="shared" si="62"/>
        <v>0</v>
      </c>
      <c r="BG71" s="215" t="s">
        <v>101</v>
      </c>
    </row>
    <row r="72" spans="1:59" ht="33.75" customHeight="1" x14ac:dyDescent="0.25">
      <c r="A72" s="151" t="s">
        <v>192</v>
      </c>
      <c r="B72" s="168" t="s">
        <v>198</v>
      </c>
      <c r="C72" s="147" t="s">
        <v>199</v>
      </c>
      <c r="D72" s="215" t="s">
        <v>343</v>
      </c>
      <c r="E72" s="215">
        <v>2013</v>
      </c>
      <c r="F72" s="215">
        <v>2013</v>
      </c>
      <c r="G72" s="215" t="s">
        <v>101</v>
      </c>
      <c r="H72" s="215" t="s">
        <v>101</v>
      </c>
      <c r="I72" s="215" t="s">
        <v>101</v>
      </c>
      <c r="J72" s="215" t="s">
        <v>101</v>
      </c>
      <c r="K72" s="215" t="s">
        <v>101</v>
      </c>
      <c r="L72" s="215" t="s">
        <v>101</v>
      </c>
      <c r="M72" s="215" t="s">
        <v>101</v>
      </c>
      <c r="N72" s="149">
        <v>0</v>
      </c>
      <c r="O72" s="216">
        <f>0.082*1.18</f>
        <v>9.6759999999999999E-2</v>
      </c>
      <c r="P72" s="216">
        <v>9.6759999999999999E-2</v>
      </c>
      <c r="Q72" s="216">
        <v>9.6759999999999999E-2</v>
      </c>
      <c r="R72" s="216">
        <f>O72+AG72+AQ72</f>
        <v>9.6759999999999999E-2</v>
      </c>
      <c r="S72" s="216">
        <f>O72+AG72+AQ72</f>
        <v>9.6759999999999999E-2</v>
      </c>
      <c r="T72" s="216">
        <v>9.6759999999999999E-2</v>
      </c>
      <c r="U72" s="216">
        <f>R72+AJ72+AX72</f>
        <v>9.6759999999999999E-2</v>
      </c>
      <c r="V72" s="216">
        <v>0</v>
      </c>
      <c r="W72" s="216">
        <v>0</v>
      </c>
      <c r="X72" s="216">
        <v>0</v>
      </c>
      <c r="Y72" s="218">
        <f t="shared" si="63"/>
        <v>0</v>
      </c>
      <c r="Z72" s="218">
        <v>0</v>
      </c>
      <c r="AA72" s="218">
        <v>0</v>
      </c>
      <c r="AB72" s="218">
        <v>0</v>
      </c>
      <c r="AC72" s="218">
        <v>0</v>
      </c>
      <c r="AD72" s="216">
        <f t="shared" si="17"/>
        <v>0</v>
      </c>
      <c r="AE72" s="216">
        <v>0</v>
      </c>
      <c r="AF72" s="216">
        <v>0</v>
      </c>
      <c r="AG72" s="216">
        <v>0</v>
      </c>
      <c r="AH72" s="216">
        <v>0</v>
      </c>
      <c r="AI72" s="216">
        <f t="shared" si="53"/>
        <v>0</v>
      </c>
      <c r="AJ72" s="216">
        <v>0</v>
      </c>
      <c r="AK72" s="216">
        <v>0</v>
      </c>
      <c r="AL72" s="216">
        <v>0</v>
      </c>
      <c r="AM72" s="216">
        <v>0</v>
      </c>
      <c r="AN72" s="216">
        <f>SUM(AO72:AQ72)+AV72</f>
        <v>0</v>
      </c>
      <c r="AO72" s="216">
        <v>0</v>
      </c>
      <c r="AP72" s="216">
        <v>0</v>
      </c>
      <c r="AQ72" s="216">
        <v>0</v>
      </c>
      <c r="AR72" s="216">
        <v>0</v>
      </c>
      <c r="AS72" s="216">
        <v>0</v>
      </c>
      <c r="AT72" s="216">
        <v>0</v>
      </c>
      <c r="AU72" s="216">
        <v>0</v>
      </c>
      <c r="AV72" s="216">
        <v>0</v>
      </c>
      <c r="AW72" s="216">
        <f t="shared" si="51"/>
        <v>9.6759999999999999E-2</v>
      </c>
      <c r="AX72" s="216">
        <f t="shared" si="58"/>
        <v>0</v>
      </c>
      <c r="AY72" s="216">
        <f t="shared" si="58"/>
        <v>0</v>
      </c>
      <c r="AZ72" s="216">
        <f>AG72+AL72+O72</f>
        <v>9.6759999999999999E-2</v>
      </c>
      <c r="BA72" s="216">
        <v>0</v>
      </c>
      <c r="BB72" s="159">
        <f t="shared" si="52"/>
        <v>9.6759999999999999E-2</v>
      </c>
      <c r="BC72" s="216">
        <f t="shared" si="59"/>
        <v>0</v>
      </c>
      <c r="BD72" s="216">
        <f t="shared" si="60"/>
        <v>0</v>
      </c>
      <c r="BE72" s="216">
        <f t="shared" si="61"/>
        <v>9.6759999999999999E-2</v>
      </c>
      <c r="BF72" s="218">
        <f t="shared" si="62"/>
        <v>0</v>
      </c>
      <c r="BG72" s="215" t="s">
        <v>101</v>
      </c>
    </row>
    <row r="73" spans="1:59" ht="33.75" customHeight="1" x14ac:dyDescent="0.25">
      <c r="A73" s="151" t="s">
        <v>192</v>
      </c>
      <c r="B73" s="165" t="s">
        <v>200</v>
      </c>
      <c r="C73" s="147" t="s">
        <v>201</v>
      </c>
      <c r="D73" s="219" t="s">
        <v>344</v>
      </c>
      <c r="E73" s="219">
        <v>2017</v>
      </c>
      <c r="F73" s="219" t="s">
        <v>101</v>
      </c>
      <c r="G73" s="219">
        <v>2017</v>
      </c>
      <c r="H73" s="215" t="s">
        <v>101</v>
      </c>
      <c r="I73" s="215" t="s">
        <v>101</v>
      </c>
      <c r="J73" s="215" t="s">
        <v>101</v>
      </c>
      <c r="K73" s="215" t="s">
        <v>101</v>
      </c>
      <c r="L73" s="215" t="s">
        <v>101</v>
      </c>
      <c r="M73" s="220" t="s">
        <v>345</v>
      </c>
      <c r="N73" s="149">
        <v>0</v>
      </c>
      <c r="O73" s="216">
        <v>0</v>
      </c>
      <c r="P73" s="218">
        <v>0</v>
      </c>
      <c r="Q73" s="216">
        <v>0</v>
      </c>
      <c r="R73" s="216">
        <f>0.58852167*1.18</f>
        <v>0.69445557059999996</v>
      </c>
      <c r="S73" s="216">
        <f>0.58852167*1.18</f>
        <v>0.69445557059999996</v>
      </c>
      <c r="T73" s="218">
        <v>0</v>
      </c>
      <c r="U73" s="216">
        <f>0.58852167*1.18</f>
        <v>0.69445557059999996</v>
      </c>
      <c r="V73" s="216">
        <v>0</v>
      </c>
      <c r="W73" s="216">
        <v>0</v>
      </c>
      <c r="X73" s="216">
        <f>0.58852167*1.18</f>
        <v>0.69445557059999996</v>
      </c>
      <c r="Y73" s="218">
        <f t="shared" si="63"/>
        <v>0</v>
      </c>
      <c r="Z73" s="218">
        <v>0</v>
      </c>
      <c r="AA73" s="218">
        <v>0</v>
      </c>
      <c r="AB73" s="218">
        <v>0</v>
      </c>
      <c r="AC73" s="218">
        <v>0</v>
      </c>
      <c r="AD73" s="216">
        <f t="shared" si="17"/>
        <v>0</v>
      </c>
      <c r="AE73" s="216">
        <v>0</v>
      </c>
      <c r="AF73" s="216">
        <v>0</v>
      </c>
      <c r="AG73" s="216">
        <v>0</v>
      </c>
      <c r="AH73" s="216">
        <v>0</v>
      </c>
      <c r="AI73" s="216">
        <f t="shared" si="53"/>
        <v>0</v>
      </c>
      <c r="AJ73" s="216">
        <v>0</v>
      </c>
      <c r="AK73" s="216">
        <v>0</v>
      </c>
      <c r="AL73" s="216">
        <v>0</v>
      </c>
      <c r="AM73" s="216">
        <v>0</v>
      </c>
      <c r="AN73" s="216">
        <f>SUM(AO73:AQ73)+AV73</f>
        <v>0.69445557059999996</v>
      </c>
      <c r="AO73" s="216">
        <v>0</v>
      </c>
      <c r="AP73" s="216">
        <v>0</v>
      </c>
      <c r="AQ73" s="216">
        <f>0.58852167*1.18</f>
        <v>0.69445557059999996</v>
      </c>
      <c r="AR73" s="216">
        <f>0.58852167*1.18</f>
        <v>0.69445557059999996</v>
      </c>
      <c r="AS73" s="216">
        <v>0</v>
      </c>
      <c r="AT73" s="216">
        <v>0</v>
      </c>
      <c r="AU73" s="216">
        <v>0</v>
      </c>
      <c r="AV73" s="216">
        <v>0</v>
      </c>
      <c r="AW73" s="216">
        <f t="shared" si="51"/>
        <v>0</v>
      </c>
      <c r="AX73" s="216">
        <v>0</v>
      </c>
      <c r="AY73" s="216">
        <v>0</v>
      </c>
      <c r="AZ73" s="216">
        <v>0</v>
      </c>
      <c r="BA73" s="216">
        <v>0</v>
      </c>
      <c r="BB73" s="221">
        <f t="shared" si="52"/>
        <v>0.69445557059999996</v>
      </c>
      <c r="BC73" s="216">
        <f t="shared" si="59"/>
        <v>0</v>
      </c>
      <c r="BD73" s="216">
        <f t="shared" si="60"/>
        <v>0</v>
      </c>
      <c r="BE73" s="216">
        <f t="shared" si="61"/>
        <v>0.69445557059999996</v>
      </c>
      <c r="BF73" s="216">
        <f t="shared" si="62"/>
        <v>0</v>
      </c>
      <c r="BG73" s="223" t="s">
        <v>358</v>
      </c>
    </row>
    <row r="74" spans="1:59" ht="33.75" customHeight="1" x14ac:dyDescent="0.25">
      <c r="A74" s="151" t="s">
        <v>192</v>
      </c>
      <c r="B74" s="162" t="s">
        <v>202</v>
      </c>
      <c r="C74" s="147" t="s">
        <v>203</v>
      </c>
      <c r="D74" s="215" t="s">
        <v>343</v>
      </c>
      <c r="E74" s="215">
        <v>2016</v>
      </c>
      <c r="F74" s="215">
        <v>2016</v>
      </c>
      <c r="G74" s="215" t="s">
        <v>101</v>
      </c>
      <c r="H74" s="215" t="s">
        <v>101</v>
      </c>
      <c r="I74" s="215" t="s">
        <v>101</v>
      </c>
      <c r="J74" s="215" t="s">
        <v>101</v>
      </c>
      <c r="K74" s="215" t="s">
        <v>101</v>
      </c>
      <c r="L74" s="215" t="s">
        <v>101</v>
      </c>
      <c r="M74" s="215" t="s">
        <v>101</v>
      </c>
      <c r="N74" s="149">
        <v>0</v>
      </c>
      <c r="O74" s="216">
        <v>0</v>
      </c>
      <c r="P74" s="218">
        <v>4.6267800000000001</v>
      </c>
      <c r="Q74" s="218">
        <v>4.6267800000000001</v>
      </c>
      <c r="R74" s="216">
        <f>O74+AG74+AQ74</f>
        <v>4.6267800000000001</v>
      </c>
      <c r="S74" s="216">
        <f>O74+AG74+AQ74</f>
        <v>4.6267800000000001</v>
      </c>
      <c r="T74" s="218">
        <v>4.6267800000000001</v>
      </c>
      <c r="U74" s="216">
        <f>R74+AJ74+AX74</f>
        <v>4.6267800000000001</v>
      </c>
      <c r="V74" s="218">
        <v>4.6267800000000001</v>
      </c>
      <c r="W74" s="216">
        <v>0</v>
      </c>
      <c r="X74" s="216">
        <v>0</v>
      </c>
      <c r="Y74" s="218">
        <f t="shared" si="63"/>
        <v>4.6267800000000001</v>
      </c>
      <c r="Z74" s="218">
        <v>0</v>
      </c>
      <c r="AA74" s="218">
        <v>0</v>
      </c>
      <c r="AB74" s="218">
        <v>4.6267800000000001</v>
      </c>
      <c r="AC74" s="218">
        <v>0</v>
      </c>
      <c r="AD74" s="218">
        <v>4.6267800000000001</v>
      </c>
      <c r="AE74" s="216">
        <v>0</v>
      </c>
      <c r="AF74" s="216">
        <v>0</v>
      </c>
      <c r="AG74" s="218">
        <v>4.6267800000000001</v>
      </c>
      <c r="AH74" s="216">
        <v>0</v>
      </c>
      <c r="AI74" s="216">
        <f t="shared" si="53"/>
        <v>0</v>
      </c>
      <c r="AJ74" s="216">
        <v>0</v>
      </c>
      <c r="AK74" s="216">
        <v>0</v>
      </c>
      <c r="AL74" s="216">
        <v>0</v>
      </c>
      <c r="AM74" s="216">
        <v>0</v>
      </c>
      <c r="AN74" s="216">
        <f>SUM(AO74:AQ74)+AV74</f>
        <v>0</v>
      </c>
      <c r="AO74" s="216">
        <v>0</v>
      </c>
      <c r="AP74" s="216">
        <v>0</v>
      </c>
      <c r="AQ74" s="216">
        <v>0</v>
      </c>
      <c r="AR74" s="216">
        <v>0</v>
      </c>
      <c r="AS74" s="216">
        <v>0</v>
      </c>
      <c r="AT74" s="216">
        <v>0</v>
      </c>
      <c r="AU74" s="216">
        <v>0</v>
      </c>
      <c r="AV74" s="216">
        <v>0</v>
      </c>
      <c r="AW74" s="216">
        <f t="shared" si="51"/>
        <v>4.6267800000000001</v>
      </c>
      <c r="AX74" s="216">
        <f>AE74+AJ74</f>
        <v>0</v>
      </c>
      <c r="AY74" s="216">
        <f>AF74+AK74</f>
        <v>0</v>
      </c>
      <c r="AZ74" s="216">
        <f>AG74+AL74+O74</f>
        <v>4.6267800000000001</v>
      </c>
      <c r="BA74" s="216">
        <v>0</v>
      </c>
      <c r="BB74" s="159">
        <f t="shared" si="52"/>
        <v>4.6267800000000001</v>
      </c>
      <c r="BC74" s="216">
        <f t="shared" si="59"/>
        <v>0</v>
      </c>
      <c r="BD74" s="216">
        <f t="shared" si="60"/>
        <v>0</v>
      </c>
      <c r="BE74" s="216">
        <f t="shared" si="61"/>
        <v>4.6267800000000001</v>
      </c>
      <c r="BF74" s="218">
        <f t="shared" si="62"/>
        <v>0</v>
      </c>
      <c r="BG74" s="215" t="s">
        <v>101</v>
      </c>
    </row>
    <row r="75" spans="1:59" ht="33.75" customHeight="1" x14ac:dyDescent="0.25">
      <c r="A75" s="151" t="s">
        <v>204</v>
      </c>
      <c r="B75" s="152" t="s">
        <v>205</v>
      </c>
      <c r="C75" s="147" t="s">
        <v>101</v>
      </c>
      <c r="D75" s="215" t="s">
        <v>101</v>
      </c>
      <c r="E75" s="215" t="s">
        <v>101</v>
      </c>
      <c r="F75" s="215" t="s">
        <v>101</v>
      </c>
      <c r="G75" s="215" t="s">
        <v>101</v>
      </c>
      <c r="H75" s="215" t="s">
        <v>101</v>
      </c>
      <c r="I75" s="215" t="s">
        <v>101</v>
      </c>
      <c r="J75" s="215" t="s">
        <v>101</v>
      </c>
      <c r="K75" s="215" t="s">
        <v>101</v>
      </c>
      <c r="L75" s="215" t="s">
        <v>101</v>
      </c>
      <c r="M75" s="215" t="s">
        <v>101</v>
      </c>
      <c r="N75" s="149">
        <v>0</v>
      </c>
      <c r="O75" s="216">
        <v>0</v>
      </c>
      <c r="P75" s="218">
        <v>0</v>
      </c>
      <c r="Q75" s="216">
        <v>0</v>
      </c>
      <c r="R75" s="216">
        <v>0</v>
      </c>
      <c r="S75" s="216">
        <v>0</v>
      </c>
      <c r="T75" s="218">
        <v>0</v>
      </c>
      <c r="U75" s="216">
        <v>0</v>
      </c>
      <c r="V75" s="216">
        <v>0</v>
      </c>
      <c r="W75" s="216">
        <v>0</v>
      </c>
      <c r="X75" s="216">
        <v>0</v>
      </c>
      <c r="Y75" s="218">
        <f t="shared" si="63"/>
        <v>0</v>
      </c>
      <c r="Z75" s="218">
        <v>0</v>
      </c>
      <c r="AA75" s="218">
        <v>0</v>
      </c>
      <c r="AB75" s="218">
        <v>0</v>
      </c>
      <c r="AC75" s="218">
        <v>0</v>
      </c>
      <c r="AD75" s="216">
        <f t="shared" ref="AD75:AD96" si="64">SUM(AE75:AH75)</f>
        <v>0</v>
      </c>
      <c r="AE75" s="216">
        <v>0</v>
      </c>
      <c r="AF75" s="216">
        <v>0</v>
      </c>
      <c r="AG75" s="216">
        <v>0</v>
      </c>
      <c r="AH75" s="216">
        <v>0</v>
      </c>
      <c r="AI75" s="216">
        <f t="shared" si="53"/>
        <v>0</v>
      </c>
      <c r="AJ75" s="216">
        <v>0</v>
      </c>
      <c r="AK75" s="216">
        <v>0</v>
      </c>
      <c r="AL75" s="216">
        <v>0</v>
      </c>
      <c r="AM75" s="216">
        <v>0</v>
      </c>
      <c r="AN75" s="216">
        <f t="shared" ref="AN75:AN82" si="65">SUM(AO75:AV75)</f>
        <v>0</v>
      </c>
      <c r="AO75" s="216">
        <v>0</v>
      </c>
      <c r="AP75" s="216">
        <v>0</v>
      </c>
      <c r="AQ75" s="216">
        <v>0</v>
      </c>
      <c r="AR75" s="216">
        <v>0</v>
      </c>
      <c r="AS75" s="216">
        <v>0</v>
      </c>
      <c r="AT75" s="216">
        <v>0</v>
      </c>
      <c r="AU75" s="216">
        <v>0</v>
      </c>
      <c r="AV75" s="216">
        <v>0</v>
      </c>
      <c r="AW75" s="216">
        <f t="shared" si="51"/>
        <v>0</v>
      </c>
      <c r="AX75" s="216">
        <v>0</v>
      </c>
      <c r="AY75" s="216">
        <v>0</v>
      </c>
      <c r="AZ75" s="216">
        <v>0</v>
      </c>
      <c r="BA75" s="216">
        <v>0</v>
      </c>
      <c r="BB75" s="159">
        <f t="shared" si="52"/>
        <v>0</v>
      </c>
      <c r="BC75" s="216">
        <f t="shared" si="59"/>
        <v>0</v>
      </c>
      <c r="BD75" s="216">
        <f t="shared" si="60"/>
        <v>0</v>
      </c>
      <c r="BE75" s="216">
        <f t="shared" si="61"/>
        <v>0</v>
      </c>
      <c r="BF75" s="218">
        <f t="shared" si="62"/>
        <v>0</v>
      </c>
      <c r="BG75" s="215" t="s">
        <v>101</v>
      </c>
    </row>
    <row r="76" spans="1:59" ht="33.75" customHeight="1" x14ac:dyDescent="0.25">
      <c r="A76" s="151" t="s">
        <v>206</v>
      </c>
      <c r="B76" s="152" t="s">
        <v>207</v>
      </c>
      <c r="C76" s="147" t="s">
        <v>101</v>
      </c>
      <c r="D76" s="215" t="s">
        <v>101</v>
      </c>
      <c r="E76" s="215" t="s">
        <v>101</v>
      </c>
      <c r="F76" s="215" t="s">
        <v>101</v>
      </c>
      <c r="G76" s="215" t="s">
        <v>101</v>
      </c>
      <c r="H76" s="215" t="s">
        <v>101</v>
      </c>
      <c r="I76" s="215" t="s">
        <v>101</v>
      </c>
      <c r="J76" s="215" t="s">
        <v>101</v>
      </c>
      <c r="K76" s="215" t="s">
        <v>101</v>
      </c>
      <c r="L76" s="215" t="s">
        <v>101</v>
      </c>
      <c r="M76" s="215" t="s">
        <v>101</v>
      </c>
      <c r="N76" s="149">
        <v>0</v>
      </c>
      <c r="O76" s="216">
        <f t="shared" ref="O76:X76" si="66">O77+O78+O79+O80+O81+O82+O84+O85</f>
        <v>0</v>
      </c>
      <c r="P76" s="218">
        <f t="shared" si="66"/>
        <v>3.1991796799999999</v>
      </c>
      <c r="Q76" s="216">
        <f t="shared" si="66"/>
        <v>3.1991796799999999</v>
      </c>
      <c r="R76" s="216">
        <f t="shared" si="66"/>
        <v>3.1991796799999999</v>
      </c>
      <c r="S76" s="216">
        <f t="shared" si="66"/>
        <v>3.1991796799999999</v>
      </c>
      <c r="T76" s="218">
        <f t="shared" si="66"/>
        <v>3.1991796799999999</v>
      </c>
      <c r="U76" s="216">
        <f t="shared" si="66"/>
        <v>3.1991796799999999</v>
      </c>
      <c r="V76" s="216">
        <f t="shared" si="66"/>
        <v>3.1991796799999999</v>
      </c>
      <c r="W76" s="216">
        <f t="shared" si="66"/>
        <v>0</v>
      </c>
      <c r="X76" s="216">
        <f t="shared" si="66"/>
        <v>0</v>
      </c>
      <c r="Y76" s="218">
        <f t="shared" si="63"/>
        <v>3.1991796799999999</v>
      </c>
      <c r="Z76" s="218">
        <f>Z77+Z78+Z79+Z80+Z81+Z82+Z84+Z85</f>
        <v>0</v>
      </c>
      <c r="AA76" s="218">
        <f>AA77+AA78+AA79+AA80+AA81+AA82+AA84+AA85</f>
        <v>0</v>
      </c>
      <c r="AB76" s="218">
        <f>AB77+AB78+AB79+AB80+AB81+AB82+AB84+AB85</f>
        <v>3.1991796799999999</v>
      </c>
      <c r="AC76" s="218">
        <f>AC77+AC78+AC79+AC80+AC81+AC82+AC84+AC85</f>
        <v>0</v>
      </c>
      <c r="AD76" s="216">
        <f t="shared" si="64"/>
        <v>3.1991796799999999</v>
      </c>
      <c r="AE76" s="216">
        <f>AE77+AE78+AE79+AE80+AE81+AE82+AE84+AE85</f>
        <v>0</v>
      </c>
      <c r="AF76" s="216">
        <f>AF77+AF78+AF79+AF80+AF81+AF82+AF84+AF85</f>
        <v>0</v>
      </c>
      <c r="AG76" s="216">
        <f>AG77+AG78+AG79+AG80+AG81+AG82+AG84+AG85</f>
        <v>3.1991796799999999</v>
      </c>
      <c r="AH76" s="216">
        <f>AH77+AH78+AH79+AH80+AH81+AH82+AH84+AH85</f>
        <v>0</v>
      </c>
      <c r="AI76" s="216">
        <f t="shared" si="53"/>
        <v>0</v>
      </c>
      <c r="AJ76" s="216">
        <f>AJ77+AJ78+AJ79+AJ80+AJ81+AJ82+AJ84+AJ85</f>
        <v>0</v>
      </c>
      <c r="AK76" s="216">
        <f>AK77+AK78+AK79+AK80+AK81+AK82+AK84+AK85</f>
        <v>0</v>
      </c>
      <c r="AL76" s="216">
        <f>AL77+AL78+AL79+AL80+AL81+AL82+AL84+AL85</f>
        <v>0</v>
      </c>
      <c r="AM76" s="216">
        <f>AM77+AM78+AM79+AM80+AM81+AM82+AM84+AM85</f>
        <v>0</v>
      </c>
      <c r="AN76" s="216">
        <f t="shared" si="65"/>
        <v>0</v>
      </c>
      <c r="AO76" s="216">
        <f t="shared" ref="AO76:AV76" si="67">AO77+AO78+AO79+AO80+AO81+AO82+AO84+AO85</f>
        <v>0</v>
      </c>
      <c r="AP76" s="216">
        <f t="shared" si="67"/>
        <v>0</v>
      </c>
      <c r="AQ76" s="216">
        <f t="shared" si="67"/>
        <v>0</v>
      </c>
      <c r="AR76" s="216">
        <f t="shared" si="67"/>
        <v>0</v>
      </c>
      <c r="AS76" s="216">
        <f t="shared" si="67"/>
        <v>0</v>
      </c>
      <c r="AT76" s="216">
        <f t="shared" si="67"/>
        <v>0</v>
      </c>
      <c r="AU76" s="216">
        <f t="shared" si="67"/>
        <v>0</v>
      </c>
      <c r="AV76" s="216">
        <f t="shared" si="67"/>
        <v>0</v>
      </c>
      <c r="AW76" s="216">
        <f t="shared" si="51"/>
        <v>3.1991796799999999</v>
      </c>
      <c r="AX76" s="216">
        <f>AX77+AX78+AX79+AX80+AX81+AX82+AX84+AX85</f>
        <v>0</v>
      </c>
      <c r="AY76" s="216">
        <f>AY77+AY78+AY79+AY80+AY81+AY82+AY84+AY85</f>
        <v>0</v>
      </c>
      <c r="AZ76" s="216">
        <f>AZ77+AZ78+AZ79+AZ80+AZ81+AZ82+AZ84+AZ85</f>
        <v>3.1991796799999999</v>
      </c>
      <c r="BA76" s="216">
        <f>BA77+BA78+BA79+BA80+BA81+BA82+BA84+BA85</f>
        <v>0</v>
      </c>
      <c r="BB76" s="159">
        <f t="shared" si="52"/>
        <v>3.1991796799999999</v>
      </c>
      <c r="BC76" s="216">
        <f t="shared" si="59"/>
        <v>0</v>
      </c>
      <c r="BD76" s="216">
        <f t="shared" si="60"/>
        <v>0</v>
      </c>
      <c r="BE76" s="216">
        <f t="shared" si="61"/>
        <v>3.1991796799999999</v>
      </c>
      <c r="BF76" s="218">
        <f t="shared" si="62"/>
        <v>0</v>
      </c>
      <c r="BG76" s="215" t="s">
        <v>101</v>
      </c>
    </row>
    <row r="77" spans="1:59" ht="20.25" customHeight="1" x14ac:dyDescent="0.25">
      <c r="A77" s="151" t="s">
        <v>208</v>
      </c>
      <c r="B77" s="152" t="s">
        <v>209</v>
      </c>
      <c r="C77" s="147" t="s">
        <v>101</v>
      </c>
      <c r="D77" s="215" t="s">
        <v>101</v>
      </c>
      <c r="E77" s="215" t="s">
        <v>101</v>
      </c>
      <c r="F77" s="215" t="s">
        <v>101</v>
      </c>
      <c r="G77" s="215" t="s">
        <v>101</v>
      </c>
      <c r="H77" s="215" t="s">
        <v>101</v>
      </c>
      <c r="I77" s="215" t="s">
        <v>101</v>
      </c>
      <c r="J77" s="215" t="s">
        <v>101</v>
      </c>
      <c r="K77" s="215" t="s">
        <v>101</v>
      </c>
      <c r="L77" s="215" t="s">
        <v>101</v>
      </c>
      <c r="M77" s="215" t="s">
        <v>101</v>
      </c>
      <c r="N77" s="149">
        <v>0</v>
      </c>
      <c r="O77" s="216">
        <v>0</v>
      </c>
      <c r="P77" s="218">
        <v>0</v>
      </c>
      <c r="Q77" s="216">
        <v>0</v>
      </c>
      <c r="R77" s="216">
        <v>0</v>
      </c>
      <c r="S77" s="216">
        <v>0</v>
      </c>
      <c r="T77" s="218">
        <v>0</v>
      </c>
      <c r="U77" s="216">
        <v>0</v>
      </c>
      <c r="V77" s="216">
        <v>0</v>
      </c>
      <c r="W77" s="216">
        <v>0</v>
      </c>
      <c r="X77" s="216">
        <v>0</v>
      </c>
      <c r="Y77" s="218">
        <f t="shared" si="63"/>
        <v>0</v>
      </c>
      <c r="Z77" s="218">
        <v>0</v>
      </c>
      <c r="AA77" s="218">
        <v>0</v>
      </c>
      <c r="AB77" s="218">
        <v>0</v>
      </c>
      <c r="AC77" s="218">
        <v>0</v>
      </c>
      <c r="AD77" s="216">
        <f t="shared" si="64"/>
        <v>0</v>
      </c>
      <c r="AE77" s="216">
        <v>0</v>
      </c>
      <c r="AF77" s="216">
        <v>0</v>
      </c>
      <c r="AG77" s="216">
        <v>0</v>
      </c>
      <c r="AH77" s="216">
        <v>0</v>
      </c>
      <c r="AI77" s="216">
        <f t="shared" si="53"/>
        <v>0</v>
      </c>
      <c r="AJ77" s="216">
        <v>0</v>
      </c>
      <c r="AK77" s="216">
        <v>0</v>
      </c>
      <c r="AL77" s="216">
        <v>0</v>
      </c>
      <c r="AM77" s="216">
        <v>0</v>
      </c>
      <c r="AN77" s="216">
        <f t="shared" si="65"/>
        <v>0</v>
      </c>
      <c r="AO77" s="216">
        <v>0</v>
      </c>
      <c r="AP77" s="216">
        <v>0</v>
      </c>
      <c r="AQ77" s="216">
        <v>0</v>
      </c>
      <c r="AR77" s="216">
        <v>0</v>
      </c>
      <c r="AS77" s="216">
        <v>0</v>
      </c>
      <c r="AT77" s="216">
        <v>0</v>
      </c>
      <c r="AU77" s="216">
        <v>0</v>
      </c>
      <c r="AV77" s="216">
        <v>0</v>
      </c>
      <c r="AW77" s="216">
        <f t="shared" si="51"/>
        <v>0</v>
      </c>
      <c r="AX77" s="216">
        <v>0</v>
      </c>
      <c r="AY77" s="216">
        <v>0</v>
      </c>
      <c r="AZ77" s="216">
        <v>0</v>
      </c>
      <c r="BA77" s="216">
        <v>0</v>
      </c>
      <c r="BB77" s="159">
        <f t="shared" si="52"/>
        <v>0</v>
      </c>
      <c r="BC77" s="216">
        <f t="shared" si="59"/>
        <v>0</v>
      </c>
      <c r="BD77" s="216">
        <f t="shared" si="60"/>
        <v>0</v>
      </c>
      <c r="BE77" s="216">
        <f t="shared" si="61"/>
        <v>0</v>
      </c>
      <c r="BF77" s="218">
        <f t="shared" si="62"/>
        <v>0</v>
      </c>
      <c r="BG77" s="215" t="s">
        <v>101</v>
      </c>
    </row>
    <row r="78" spans="1:59" ht="21" customHeight="1" x14ac:dyDescent="0.25">
      <c r="A78" s="151" t="s">
        <v>210</v>
      </c>
      <c r="B78" s="152" t="s">
        <v>211</v>
      </c>
      <c r="C78" s="147" t="s">
        <v>101</v>
      </c>
      <c r="D78" s="215" t="s">
        <v>101</v>
      </c>
      <c r="E78" s="215" t="s">
        <v>101</v>
      </c>
      <c r="F78" s="215" t="s">
        <v>101</v>
      </c>
      <c r="G78" s="215" t="s">
        <v>101</v>
      </c>
      <c r="H78" s="215" t="s">
        <v>101</v>
      </c>
      <c r="I78" s="215" t="s">
        <v>101</v>
      </c>
      <c r="J78" s="215" t="s">
        <v>101</v>
      </c>
      <c r="K78" s="215" t="s">
        <v>101</v>
      </c>
      <c r="L78" s="215" t="s">
        <v>101</v>
      </c>
      <c r="M78" s="215" t="s">
        <v>101</v>
      </c>
      <c r="N78" s="149">
        <v>0</v>
      </c>
      <c r="O78" s="216">
        <v>0</v>
      </c>
      <c r="P78" s="218">
        <v>0</v>
      </c>
      <c r="Q78" s="216">
        <v>0</v>
      </c>
      <c r="R78" s="216">
        <v>0</v>
      </c>
      <c r="S78" s="216">
        <v>0</v>
      </c>
      <c r="T78" s="218">
        <v>0</v>
      </c>
      <c r="U78" s="216">
        <v>0</v>
      </c>
      <c r="V78" s="216">
        <v>0</v>
      </c>
      <c r="W78" s="216">
        <v>0</v>
      </c>
      <c r="X78" s="216">
        <v>0</v>
      </c>
      <c r="Y78" s="218">
        <f t="shared" si="63"/>
        <v>0</v>
      </c>
      <c r="Z78" s="218">
        <v>0</v>
      </c>
      <c r="AA78" s="218">
        <v>0</v>
      </c>
      <c r="AB78" s="218">
        <v>0</v>
      </c>
      <c r="AC78" s="218">
        <v>0</v>
      </c>
      <c r="AD78" s="216">
        <f t="shared" si="64"/>
        <v>0</v>
      </c>
      <c r="AE78" s="216">
        <v>0</v>
      </c>
      <c r="AF78" s="216">
        <v>0</v>
      </c>
      <c r="AG78" s="216">
        <v>0</v>
      </c>
      <c r="AH78" s="216">
        <v>0</v>
      </c>
      <c r="AI78" s="216">
        <f t="shared" si="53"/>
        <v>0</v>
      </c>
      <c r="AJ78" s="216">
        <v>0</v>
      </c>
      <c r="AK78" s="216">
        <v>0</v>
      </c>
      <c r="AL78" s="216">
        <v>0</v>
      </c>
      <c r="AM78" s="216">
        <v>0</v>
      </c>
      <c r="AN78" s="216">
        <f t="shared" si="65"/>
        <v>0</v>
      </c>
      <c r="AO78" s="216">
        <v>0</v>
      </c>
      <c r="AP78" s="216">
        <v>0</v>
      </c>
      <c r="AQ78" s="216">
        <v>0</v>
      </c>
      <c r="AR78" s="216">
        <v>0</v>
      </c>
      <c r="AS78" s="216">
        <v>0</v>
      </c>
      <c r="AT78" s="216">
        <v>0</v>
      </c>
      <c r="AU78" s="216">
        <v>0</v>
      </c>
      <c r="AV78" s="216">
        <v>0</v>
      </c>
      <c r="AW78" s="216">
        <f t="shared" si="51"/>
        <v>0</v>
      </c>
      <c r="AX78" s="216">
        <v>0</v>
      </c>
      <c r="AY78" s="216">
        <v>0</v>
      </c>
      <c r="AZ78" s="216">
        <v>0</v>
      </c>
      <c r="BA78" s="216">
        <v>0</v>
      </c>
      <c r="BB78" s="159">
        <f t="shared" si="52"/>
        <v>0</v>
      </c>
      <c r="BC78" s="216">
        <f t="shared" si="59"/>
        <v>0</v>
      </c>
      <c r="BD78" s="216">
        <f t="shared" si="60"/>
        <v>0</v>
      </c>
      <c r="BE78" s="216">
        <f t="shared" si="61"/>
        <v>0</v>
      </c>
      <c r="BF78" s="218">
        <f t="shared" si="62"/>
        <v>0</v>
      </c>
      <c r="BG78" s="215" t="s">
        <v>101</v>
      </c>
    </row>
    <row r="79" spans="1:59" ht="20.25" customHeight="1" x14ac:dyDescent="0.25">
      <c r="A79" s="151" t="s">
        <v>212</v>
      </c>
      <c r="B79" s="152" t="s">
        <v>213</v>
      </c>
      <c r="C79" s="147" t="s">
        <v>101</v>
      </c>
      <c r="D79" s="215" t="s">
        <v>101</v>
      </c>
      <c r="E79" s="215" t="s">
        <v>101</v>
      </c>
      <c r="F79" s="215" t="s">
        <v>101</v>
      </c>
      <c r="G79" s="215" t="s">
        <v>101</v>
      </c>
      <c r="H79" s="215" t="s">
        <v>101</v>
      </c>
      <c r="I79" s="215" t="s">
        <v>101</v>
      </c>
      <c r="J79" s="215" t="s">
        <v>101</v>
      </c>
      <c r="K79" s="215" t="s">
        <v>101</v>
      </c>
      <c r="L79" s="215" t="s">
        <v>101</v>
      </c>
      <c r="M79" s="215" t="s">
        <v>101</v>
      </c>
      <c r="N79" s="149">
        <v>0</v>
      </c>
      <c r="O79" s="216">
        <v>0</v>
      </c>
      <c r="P79" s="218">
        <v>0</v>
      </c>
      <c r="Q79" s="216">
        <v>0</v>
      </c>
      <c r="R79" s="216">
        <v>0</v>
      </c>
      <c r="S79" s="216">
        <v>0</v>
      </c>
      <c r="T79" s="218">
        <v>0</v>
      </c>
      <c r="U79" s="216">
        <v>0</v>
      </c>
      <c r="V79" s="216">
        <v>0</v>
      </c>
      <c r="W79" s="216">
        <v>0</v>
      </c>
      <c r="X79" s="216">
        <v>0</v>
      </c>
      <c r="Y79" s="218">
        <f t="shared" si="63"/>
        <v>0</v>
      </c>
      <c r="Z79" s="218">
        <v>0</v>
      </c>
      <c r="AA79" s="218">
        <v>0</v>
      </c>
      <c r="AB79" s="218">
        <v>0</v>
      </c>
      <c r="AC79" s="218">
        <v>0</v>
      </c>
      <c r="AD79" s="216">
        <f t="shared" si="64"/>
        <v>0</v>
      </c>
      <c r="AE79" s="216">
        <v>0</v>
      </c>
      <c r="AF79" s="216">
        <v>0</v>
      </c>
      <c r="AG79" s="216">
        <v>0</v>
      </c>
      <c r="AH79" s="216">
        <v>0</v>
      </c>
      <c r="AI79" s="216">
        <f t="shared" si="53"/>
        <v>0</v>
      </c>
      <c r="AJ79" s="216">
        <v>0</v>
      </c>
      <c r="AK79" s="216">
        <v>0</v>
      </c>
      <c r="AL79" s="216">
        <v>0</v>
      </c>
      <c r="AM79" s="216">
        <v>0</v>
      </c>
      <c r="AN79" s="216">
        <f t="shared" si="65"/>
        <v>0</v>
      </c>
      <c r="AO79" s="216">
        <v>0</v>
      </c>
      <c r="AP79" s="216">
        <v>0</v>
      </c>
      <c r="AQ79" s="216">
        <v>0</v>
      </c>
      <c r="AR79" s="216">
        <v>0</v>
      </c>
      <c r="AS79" s="216">
        <v>0</v>
      </c>
      <c r="AT79" s="216">
        <v>0</v>
      </c>
      <c r="AU79" s="216">
        <v>0</v>
      </c>
      <c r="AV79" s="216">
        <v>0</v>
      </c>
      <c r="AW79" s="216">
        <f t="shared" si="51"/>
        <v>0</v>
      </c>
      <c r="AX79" s="216">
        <v>0</v>
      </c>
      <c r="AY79" s="216">
        <v>0</v>
      </c>
      <c r="AZ79" s="216">
        <v>0</v>
      </c>
      <c r="BA79" s="216">
        <v>0</v>
      </c>
      <c r="BB79" s="159">
        <f t="shared" si="52"/>
        <v>0</v>
      </c>
      <c r="BC79" s="216">
        <f t="shared" si="59"/>
        <v>0</v>
      </c>
      <c r="BD79" s="216">
        <f t="shared" si="60"/>
        <v>0</v>
      </c>
      <c r="BE79" s="216">
        <f t="shared" si="61"/>
        <v>0</v>
      </c>
      <c r="BF79" s="218">
        <f t="shared" si="62"/>
        <v>0</v>
      </c>
      <c r="BG79" s="215" t="s">
        <v>101</v>
      </c>
    </row>
    <row r="80" spans="1:59" ht="33.75" customHeight="1" x14ac:dyDescent="0.25">
      <c r="A80" s="151" t="s">
        <v>214</v>
      </c>
      <c r="B80" s="152" t="s">
        <v>215</v>
      </c>
      <c r="C80" s="147" t="s">
        <v>101</v>
      </c>
      <c r="D80" s="215" t="s">
        <v>101</v>
      </c>
      <c r="E80" s="215" t="s">
        <v>101</v>
      </c>
      <c r="F80" s="215" t="s">
        <v>101</v>
      </c>
      <c r="G80" s="215" t="s">
        <v>101</v>
      </c>
      <c r="H80" s="215" t="s">
        <v>101</v>
      </c>
      <c r="I80" s="215" t="s">
        <v>101</v>
      </c>
      <c r="J80" s="215" t="s">
        <v>101</v>
      </c>
      <c r="K80" s="215" t="s">
        <v>101</v>
      </c>
      <c r="L80" s="215" t="s">
        <v>101</v>
      </c>
      <c r="M80" s="215" t="s">
        <v>101</v>
      </c>
      <c r="N80" s="149">
        <v>0</v>
      </c>
      <c r="O80" s="216">
        <v>0</v>
      </c>
      <c r="P80" s="218">
        <v>0</v>
      </c>
      <c r="Q80" s="216">
        <v>0</v>
      </c>
      <c r="R80" s="216">
        <v>0</v>
      </c>
      <c r="S80" s="216">
        <v>0</v>
      </c>
      <c r="T80" s="218">
        <v>0</v>
      </c>
      <c r="U80" s="216">
        <v>0</v>
      </c>
      <c r="V80" s="216">
        <v>0</v>
      </c>
      <c r="W80" s="216">
        <v>0</v>
      </c>
      <c r="X80" s="216">
        <v>0</v>
      </c>
      <c r="Y80" s="218">
        <f t="shared" si="63"/>
        <v>0</v>
      </c>
      <c r="Z80" s="218">
        <v>0</v>
      </c>
      <c r="AA80" s="218">
        <v>0</v>
      </c>
      <c r="AB80" s="218">
        <v>0</v>
      </c>
      <c r="AC80" s="218">
        <v>0</v>
      </c>
      <c r="AD80" s="216">
        <f t="shared" si="64"/>
        <v>0</v>
      </c>
      <c r="AE80" s="216">
        <v>0</v>
      </c>
      <c r="AF80" s="216">
        <v>0</v>
      </c>
      <c r="AG80" s="216">
        <v>0</v>
      </c>
      <c r="AH80" s="216">
        <v>0</v>
      </c>
      <c r="AI80" s="216">
        <f t="shared" si="53"/>
        <v>0</v>
      </c>
      <c r="AJ80" s="216">
        <v>0</v>
      </c>
      <c r="AK80" s="216">
        <v>0</v>
      </c>
      <c r="AL80" s="216">
        <v>0</v>
      </c>
      <c r="AM80" s="216">
        <v>0</v>
      </c>
      <c r="AN80" s="216">
        <f t="shared" si="65"/>
        <v>0</v>
      </c>
      <c r="AO80" s="216">
        <v>0</v>
      </c>
      <c r="AP80" s="216">
        <v>0</v>
      </c>
      <c r="AQ80" s="216">
        <v>0</v>
      </c>
      <c r="AR80" s="216">
        <v>0</v>
      </c>
      <c r="AS80" s="216">
        <v>0</v>
      </c>
      <c r="AT80" s="216">
        <v>0</v>
      </c>
      <c r="AU80" s="216">
        <v>0</v>
      </c>
      <c r="AV80" s="216">
        <v>0</v>
      </c>
      <c r="AW80" s="216">
        <f t="shared" si="51"/>
        <v>0</v>
      </c>
      <c r="AX80" s="216">
        <v>0</v>
      </c>
      <c r="AY80" s="216">
        <v>0</v>
      </c>
      <c r="AZ80" s="216">
        <v>0</v>
      </c>
      <c r="BA80" s="216">
        <v>0</v>
      </c>
      <c r="BB80" s="159">
        <f t="shared" si="52"/>
        <v>0</v>
      </c>
      <c r="BC80" s="216">
        <f t="shared" si="59"/>
        <v>0</v>
      </c>
      <c r="BD80" s="216">
        <f t="shared" si="60"/>
        <v>0</v>
      </c>
      <c r="BE80" s="216">
        <f t="shared" si="61"/>
        <v>0</v>
      </c>
      <c r="BF80" s="218">
        <f t="shared" si="62"/>
        <v>0</v>
      </c>
      <c r="BG80" s="215" t="s">
        <v>101</v>
      </c>
    </row>
    <row r="81" spans="1:59" ht="33.75" customHeight="1" x14ac:dyDescent="0.25">
      <c r="A81" s="151" t="s">
        <v>216</v>
      </c>
      <c r="B81" s="152" t="s">
        <v>217</v>
      </c>
      <c r="C81" s="147" t="s">
        <v>101</v>
      </c>
      <c r="D81" s="215" t="s">
        <v>101</v>
      </c>
      <c r="E81" s="215" t="s">
        <v>101</v>
      </c>
      <c r="F81" s="215" t="s">
        <v>101</v>
      </c>
      <c r="G81" s="215" t="s">
        <v>101</v>
      </c>
      <c r="H81" s="215" t="s">
        <v>101</v>
      </c>
      <c r="I81" s="215" t="s">
        <v>101</v>
      </c>
      <c r="J81" s="215" t="s">
        <v>101</v>
      </c>
      <c r="K81" s="215" t="s">
        <v>101</v>
      </c>
      <c r="L81" s="215" t="s">
        <v>101</v>
      </c>
      <c r="M81" s="215" t="s">
        <v>101</v>
      </c>
      <c r="N81" s="149">
        <v>0</v>
      </c>
      <c r="O81" s="216">
        <v>0</v>
      </c>
      <c r="P81" s="218">
        <v>0</v>
      </c>
      <c r="Q81" s="216">
        <v>0</v>
      </c>
      <c r="R81" s="216">
        <v>0</v>
      </c>
      <c r="S81" s="216">
        <v>0</v>
      </c>
      <c r="T81" s="218">
        <v>0</v>
      </c>
      <c r="U81" s="216">
        <v>0</v>
      </c>
      <c r="V81" s="216">
        <v>0</v>
      </c>
      <c r="W81" s="216">
        <v>0</v>
      </c>
      <c r="X81" s="216">
        <v>0</v>
      </c>
      <c r="Y81" s="218">
        <f t="shared" si="63"/>
        <v>0</v>
      </c>
      <c r="Z81" s="218">
        <v>0</v>
      </c>
      <c r="AA81" s="218">
        <v>0</v>
      </c>
      <c r="AB81" s="218">
        <v>0</v>
      </c>
      <c r="AC81" s="218">
        <v>0</v>
      </c>
      <c r="AD81" s="216">
        <f t="shared" si="64"/>
        <v>0</v>
      </c>
      <c r="AE81" s="216">
        <v>0</v>
      </c>
      <c r="AF81" s="216">
        <v>0</v>
      </c>
      <c r="AG81" s="216">
        <v>0</v>
      </c>
      <c r="AH81" s="216">
        <v>0</v>
      </c>
      <c r="AI81" s="216">
        <f t="shared" si="53"/>
        <v>0</v>
      </c>
      <c r="AJ81" s="216">
        <v>0</v>
      </c>
      <c r="AK81" s="216">
        <v>0</v>
      </c>
      <c r="AL81" s="216">
        <v>0</v>
      </c>
      <c r="AM81" s="216">
        <v>0</v>
      </c>
      <c r="AN81" s="216">
        <f t="shared" si="65"/>
        <v>0</v>
      </c>
      <c r="AO81" s="216">
        <v>0</v>
      </c>
      <c r="AP81" s="216">
        <v>0</v>
      </c>
      <c r="AQ81" s="216">
        <v>0</v>
      </c>
      <c r="AR81" s="216">
        <v>0</v>
      </c>
      <c r="AS81" s="216">
        <v>0</v>
      </c>
      <c r="AT81" s="216">
        <v>0</v>
      </c>
      <c r="AU81" s="216">
        <v>0</v>
      </c>
      <c r="AV81" s="216">
        <v>0</v>
      </c>
      <c r="AW81" s="216">
        <f t="shared" si="51"/>
        <v>0</v>
      </c>
      <c r="AX81" s="216">
        <v>0</v>
      </c>
      <c r="AY81" s="216">
        <v>0</v>
      </c>
      <c r="AZ81" s="216">
        <v>0</v>
      </c>
      <c r="BA81" s="216">
        <v>0</v>
      </c>
      <c r="BB81" s="159">
        <f t="shared" si="52"/>
        <v>0</v>
      </c>
      <c r="BC81" s="216">
        <f t="shared" si="59"/>
        <v>0</v>
      </c>
      <c r="BD81" s="216">
        <f t="shared" si="60"/>
        <v>0</v>
      </c>
      <c r="BE81" s="216">
        <f t="shared" si="61"/>
        <v>0</v>
      </c>
      <c r="BF81" s="218">
        <f t="shared" si="62"/>
        <v>0</v>
      </c>
      <c r="BG81" s="215" t="s">
        <v>101</v>
      </c>
    </row>
    <row r="82" spans="1:59" ht="35.25" customHeight="1" x14ac:dyDescent="0.25">
      <c r="A82" s="151" t="s">
        <v>218</v>
      </c>
      <c r="B82" s="152" t="s">
        <v>219</v>
      </c>
      <c r="C82" s="147" t="s">
        <v>101</v>
      </c>
      <c r="D82" s="215" t="s">
        <v>101</v>
      </c>
      <c r="E82" s="215" t="s">
        <v>101</v>
      </c>
      <c r="F82" s="215" t="s">
        <v>101</v>
      </c>
      <c r="G82" s="215" t="s">
        <v>101</v>
      </c>
      <c r="H82" s="215" t="s">
        <v>101</v>
      </c>
      <c r="I82" s="215" t="s">
        <v>101</v>
      </c>
      <c r="J82" s="215" t="s">
        <v>101</v>
      </c>
      <c r="K82" s="215" t="s">
        <v>101</v>
      </c>
      <c r="L82" s="215" t="s">
        <v>101</v>
      </c>
      <c r="M82" s="215" t="s">
        <v>101</v>
      </c>
      <c r="N82" s="149">
        <v>0</v>
      </c>
      <c r="O82" s="216">
        <f t="shared" ref="O82:X82" si="68">O83</f>
        <v>0</v>
      </c>
      <c r="P82" s="218">
        <f t="shared" si="68"/>
        <v>3.1991796799999999</v>
      </c>
      <c r="Q82" s="216">
        <f t="shared" si="68"/>
        <v>3.1991796799999999</v>
      </c>
      <c r="R82" s="216">
        <f t="shared" si="68"/>
        <v>3.1991796799999999</v>
      </c>
      <c r="S82" s="216">
        <f t="shared" si="68"/>
        <v>3.1991796799999999</v>
      </c>
      <c r="T82" s="218">
        <f t="shared" si="68"/>
        <v>3.1991796799999999</v>
      </c>
      <c r="U82" s="216">
        <f t="shared" si="68"/>
        <v>3.1991796799999999</v>
      </c>
      <c r="V82" s="216">
        <f t="shared" si="68"/>
        <v>3.1991796799999999</v>
      </c>
      <c r="W82" s="216">
        <f t="shared" si="68"/>
        <v>0</v>
      </c>
      <c r="X82" s="216">
        <f t="shared" si="68"/>
        <v>0</v>
      </c>
      <c r="Y82" s="218">
        <f t="shared" si="63"/>
        <v>3.1991796799999999</v>
      </c>
      <c r="Z82" s="218">
        <f>Z83</f>
        <v>0</v>
      </c>
      <c r="AA82" s="218">
        <f>AA83</f>
        <v>0</v>
      </c>
      <c r="AB82" s="218">
        <f>AB83</f>
        <v>3.1991796799999999</v>
      </c>
      <c r="AC82" s="218">
        <f>AC83</f>
        <v>0</v>
      </c>
      <c r="AD82" s="216">
        <f t="shared" si="64"/>
        <v>3.1991796799999999</v>
      </c>
      <c r="AE82" s="216">
        <f>AE83</f>
        <v>0</v>
      </c>
      <c r="AF82" s="216">
        <f>AF83</f>
        <v>0</v>
      </c>
      <c r="AG82" s="216">
        <f>AG83</f>
        <v>3.1991796799999999</v>
      </c>
      <c r="AH82" s="216">
        <f>AH83</f>
        <v>0</v>
      </c>
      <c r="AI82" s="216">
        <f t="shared" si="53"/>
        <v>0</v>
      </c>
      <c r="AJ82" s="216">
        <f>AJ83</f>
        <v>0</v>
      </c>
      <c r="AK82" s="216">
        <f>AK83</f>
        <v>0</v>
      </c>
      <c r="AL82" s="216">
        <f>AL83</f>
        <v>0</v>
      </c>
      <c r="AM82" s="216">
        <f>AM83</f>
        <v>0</v>
      </c>
      <c r="AN82" s="216">
        <f t="shared" si="65"/>
        <v>0</v>
      </c>
      <c r="AO82" s="216">
        <f t="shared" ref="AO82:AV82" si="69">AO83</f>
        <v>0</v>
      </c>
      <c r="AP82" s="216">
        <f t="shared" si="69"/>
        <v>0</v>
      </c>
      <c r="AQ82" s="216">
        <f t="shared" si="69"/>
        <v>0</v>
      </c>
      <c r="AR82" s="216">
        <f t="shared" si="69"/>
        <v>0</v>
      </c>
      <c r="AS82" s="216">
        <f t="shared" si="69"/>
        <v>0</v>
      </c>
      <c r="AT82" s="216">
        <f t="shared" si="69"/>
        <v>0</v>
      </c>
      <c r="AU82" s="216">
        <f t="shared" si="69"/>
        <v>0</v>
      </c>
      <c r="AV82" s="216">
        <f t="shared" si="69"/>
        <v>0</v>
      </c>
      <c r="AW82" s="216">
        <f t="shared" si="51"/>
        <v>3.1991796799999999</v>
      </c>
      <c r="AX82" s="216">
        <f>AX83</f>
        <v>0</v>
      </c>
      <c r="AY82" s="216">
        <f>AY83</f>
        <v>0</v>
      </c>
      <c r="AZ82" s="216">
        <f>AZ83</f>
        <v>3.1991796799999999</v>
      </c>
      <c r="BA82" s="216">
        <f>BA83</f>
        <v>0</v>
      </c>
      <c r="BB82" s="159">
        <f t="shared" si="52"/>
        <v>3.1991796799999999</v>
      </c>
      <c r="BC82" s="216">
        <f>BC83</f>
        <v>0</v>
      </c>
      <c r="BD82" s="216">
        <f>BD83</f>
        <v>0</v>
      </c>
      <c r="BE82" s="216">
        <f>BE83+O83</f>
        <v>3.1991796799999999</v>
      </c>
      <c r="BF82" s="218">
        <f>BF83</f>
        <v>0</v>
      </c>
      <c r="BG82" s="215" t="s">
        <v>101</v>
      </c>
    </row>
    <row r="83" spans="1:59" ht="34.5" customHeight="1" x14ac:dyDescent="0.25">
      <c r="A83" s="151" t="s">
        <v>218</v>
      </c>
      <c r="B83" s="169" t="s">
        <v>220</v>
      </c>
      <c r="C83" s="147" t="s">
        <v>101</v>
      </c>
      <c r="D83" s="215" t="s">
        <v>343</v>
      </c>
      <c r="E83" s="215">
        <v>2016</v>
      </c>
      <c r="F83" s="215">
        <v>2016</v>
      </c>
      <c r="G83" s="215" t="s">
        <v>101</v>
      </c>
      <c r="H83" s="215" t="s">
        <v>101</v>
      </c>
      <c r="I83" s="215" t="s">
        <v>101</v>
      </c>
      <c r="J83" s="215" t="s">
        <v>101</v>
      </c>
      <c r="K83" s="215" t="s">
        <v>101</v>
      </c>
      <c r="L83" s="215" t="s">
        <v>101</v>
      </c>
      <c r="M83" s="215" t="s">
        <v>101</v>
      </c>
      <c r="N83" s="149">
        <v>0</v>
      </c>
      <c r="O83" s="216">
        <v>0</v>
      </c>
      <c r="P83" s="218">
        <v>3.1991796799999999</v>
      </c>
      <c r="Q83" s="216">
        <v>3.1991796799999999</v>
      </c>
      <c r="R83" s="216">
        <f>O83+AG83+AQ83</f>
        <v>3.1991796799999999</v>
      </c>
      <c r="S83" s="216">
        <f>O83+AG83+AQ83</f>
        <v>3.1991796799999999</v>
      </c>
      <c r="T83" s="218">
        <v>3.1991796799999999</v>
      </c>
      <c r="U83" s="216">
        <f>R83+AJ83+AX83</f>
        <v>3.1991796799999999</v>
      </c>
      <c r="V83" s="216">
        <v>3.1991796799999999</v>
      </c>
      <c r="W83" s="216">
        <v>0</v>
      </c>
      <c r="X83" s="216">
        <v>0</v>
      </c>
      <c r="Y83" s="218">
        <f t="shared" si="63"/>
        <v>3.1991796799999999</v>
      </c>
      <c r="Z83" s="218">
        <v>0</v>
      </c>
      <c r="AA83" s="218">
        <v>0</v>
      </c>
      <c r="AB83" s="218">
        <v>3.1991796799999999</v>
      </c>
      <c r="AC83" s="218">
        <v>0</v>
      </c>
      <c r="AD83" s="216">
        <f t="shared" si="64"/>
        <v>3.1991796799999999</v>
      </c>
      <c r="AE83" s="216">
        <v>0</v>
      </c>
      <c r="AF83" s="216">
        <v>0</v>
      </c>
      <c r="AG83" s="216">
        <v>3.1991796799999999</v>
      </c>
      <c r="AH83" s="216">
        <v>0</v>
      </c>
      <c r="AI83" s="216">
        <f t="shared" si="53"/>
        <v>0</v>
      </c>
      <c r="AJ83" s="216">
        <v>0</v>
      </c>
      <c r="AK83" s="216">
        <v>0</v>
      </c>
      <c r="AL83" s="216">
        <v>0</v>
      </c>
      <c r="AM83" s="216">
        <v>0</v>
      </c>
      <c r="AN83" s="216">
        <f>SUM(AO83:AQ83)+AV83</f>
        <v>0</v>
      </c>
      <c r="AO83" s="216">
        <v>0</v>
      </c>
      <c r="AP83" s="216">
        <v>0</v>
      </c>
      <c r="AQ83" s="216">
        <v>0</v>
      </c>
      <c r="AR83" s="216">
        <v>0</v>
      </c>
      <c r="AS83" s="216">
        <v>0</v>
      </c>
      <c r="AT83" s="216">
        <v>0</v>
      </c>
      <c r="AU83" s="216">
        <v>0</v>
      </c>
      <c r="AV83" s="216">
        <v>0</v>
      </c>
      <c r="AW83" s="216">
        <f t="shared" si="51"/>
        <v>3.1991796799999999</v>
      </c>
      <c r="AX83" s="216">
        <f>AE83+AJ83</f>
        <v>0</v>
      </c>
      <c r="AY83" s="216">
        <f>AF83+AK83</f>
        <v>0</v>
      </c>
      <c r="AZ83" s="216">
        <f t="shared" ref="AZ83:AZ91" si="70">AG83+AL83+O83</f>
        <v>3.1991796799999999</v>
      </c>
      <c r="BA83" s="216">
        <v>0</v>
      </c>
      <c r="BB83" s="159">
        <f t="shared" si="52"/>
        <v>3.1991796799999999</v>
      </c>
      <c r="BC83" s="216">
        <f>AE83+AO83</f>
        <v>0</v>
      </c>
      <c r="BD83" s="216">
        <f>AF83+AP83</f>
        <v>0</v>
      </c>
      <c r="BE83" s="216">
        <f>AG83+AQ83</f>
        <v>3.1991796799999999</v>
      </c>
      <c r="BF83" s="218">
        <f t="shared" ref="BF83:BF91" si="71">AH83+AV83</f>
        <v>0</v>
      </c>
      <c r="BG83" s="215" t="s">
        <v>101</v>
      </c>
    </row>
    <row r="84" spans="1:59" ht="33.75" customHeight="1" x14ac:dyDescent="0.25">
      <c r="A84" s="151" t="s">
        <v>221</v>
      </c>
      <c r="B84" s="152" t="s">
        <v>222</v>
      </c>
      <c r="C84" s="147" t="s">
        <v>101</v>
      </c>
      <c r="D84" s="215" t="s">
        <v>101</v>
      </c>
      <c r="E84" s="215" t="s">
        <v>101</v>
      </c>
      <c r="F84" s="215" t="s">
        <v>101</v>
      </c>
      <c r="G84" s="215" t="s">
        <v>101</v>
      </c>
      <c r="H84" s="215" t="s">
        <v>101</v>
      </c>
      <c r="I84" s="215" t="s">
        <v>101</v>
      </c>
      <c r="J84" s="215" t="s">
        <v>101</v>
      </c>
      <c r="K84" s="215" t="s">
        <v>101</v>
      </c>
      <c r="L84" s="215" t="s">
        <v>101</v>
      </c>
      <c r="M84" s="215" t="s">
        <v>101</v>
      </c>
      <c r="N84" s="149">
        <v>0</v>
      </c>
      <c r="O84" s="216">
        <v>0</v>
      </c>
      <c r="P84" s="218">
        <v>0</v>
      </c>
      <c r="Q84" s="216">
        <v>0</v>
      </c>
      <c r="R84" s="216">
        <v>0</v>
      </c>
      <c r="S84" s="216">
        <v>0</v>
      </c>
      <c r="T84" s="218">
        <v>0</v>
      </c>
      <c r="U84" s="216">
        <v>0</v>
      </c>
      <c r="V84" s="216">
        <v>0</v>
      </c>
      <c r="W84" s="216">
        <v>0</v>
      </c>
      <c r="X84" s="216">
        <v>0</v>
      </c>
      <c r="Y84" s="218">
        <f t="shared" si="63"/>
        <v>0</v>
      </c>
      <c r="Z84" s="218">
        <v>0</v>
      </c>
      <c r="AA84" s="218">
        <v>0</v>
      </c>
      <c r="AB84" s="218">
        <v>0</v>
      </c>
      <c r="AC84" s="218">
        <v>0</v>
      </c>
      <c r="AD84" s="216">
        <f t="shared" si="64"/>
        <v>0</v>
      </c>
      <c r="AE84" s="216">
        <v>0</v>
      </c>
      <c r="AF84" s="216">
        <v>0</v>
      </c>
      <c r="AG84" s="216">
        <v>0</v>
      </c>
      <c r="AH84" s="216">
        <v>0</v>
      </c>
      <c r="AI84" s="216">
        <f t="shared" si="53"/>
        <v>0</v>
      </c>
      <c r="AJ84" s="216">
        <v>0</v>
      </c>
      <c r="AK84" s="216">
        <v>0</v>
      </c>
      <c r="AL84" s="216">
        <v>0</v>
      </c>
      <c r="AM84" s="216">
        <v>0</v>
      </c>
      <c r="AN84" s="216">
        <f t="shared" ref="AN84:AN91" si="72">SUM(AO84:AV84)</f>
        <v>0</v>
      </c>
      <c r="AO84" s="216">
        <v>0</v>
      </c>
      <c r="AP84" s="216">
        <v>0</v>
      </c>
      <c r="AQ84" s="216">
        <v>0</v>
      </c>
      <c r="AR84" s="216">
        <v>0</v>
      </c>
      <c r="AS84" s="216">
        <v>0</v>
      </c>
      <c r="AT84" s="216">
        <v>0</v>
      </c>
      <c r="AU84" s="216">
        <v>0</v>
      </c>
      <c r="AV84" s="216">
        <v>0</v>
      </c>
      <c r="AW84" s="216">
        <f t="shared" si="51"/>
        <v>0</v>
      </c>
      <c r="AX84" s="216">
        <v>0</v>
      </c>
      <c r="AY84" s="216">
        <v>0</v>
      </c>
      <c r="AZ84" s="216">
        <f t="shared" si="70"/>
        <v>0</v>
      </c>
      <c r="BA84" s="216">
        <v>0</v>
      </c>
      <c r="BB84" s="159">
        <f t="shared" si="52"/>
        <v>0</v>
      </c>
      <c r="BC84" s="216">
        <f t="shared" ref="BC84:BD91" si="73">AE84+AO84</f>
        <v>0</v>
      </c>
      <c r="BD84" s="216">
        <f t="shared" si="73"/>
        <v>0</v>
      </c>
      <c r="BE84" s="216">
        <f t="shared" ref="BE84:BE91" si="74">AG84+AQ84+O84</f>
        <v>0</v>
      </c>
      <c r="BF84" s="218">
        <f t="shared" si="71"/>
        <v>0</v>
      </c>
      <c r="BG84" s="215" t="s">
        <v>101</v>
      </c>
    </row>
    <row r="85" spans="1:59" ht="33.75" customHeight="1" x14ac:dyDescent="0.25">
      <c r="A85" s="151" t="s">
        <v>223</v>
      </c>
      <c r="B85" s="152" t="s">
        <v>224</v>
      </c>
      <c r="C85" s="147" t="s">
        <v>101</v>
      </c>
      <c r="D85" s="215" t="s">
        <v>101</v>
      </c>
      <c r="E85" s="215" t="s">
        <v>101</v>
      </c>
      <c r="F85" s="215" t="s">
        <v>101</v>
      </c>
      <c r="G85" s="215" t="s">
        <v>101</v>
      </c>
      <c r="H85" s="215" t="s">
        <v>101</v>
      </c>
      <c r="I85" s="215" t="s">
        <v>101</v>
      </c>
      <c r="J85" s="215" t="s">
        <v>101</v>
      </c>
      <c r="K85" s="215" t="s">
        <v>101</v>
      </c>
      <c r="L85" s="215" t="s">
        <v>101</v>
      </c>
      <c r="M85" s="215" t="s">
        <v>101</v>
      </c>
      <c r="N85" s="149">
        <v>0</v>
      </c>
      <c r="O85" s="216">
        <v>0</v>
      </c>
      <c r="P85" s="218">
        <v>0</v>
      </c>
      <c r="Q85" s="216">
        <v>0</v>
      </c>
      <c r="R85" s="216">
        <v>0</v>
      </c>
      <c r="S85" s="216">
        <v>0</v>
      </c>
      <c r="T85" s="218">
        <v>0</v>
      </c>
      <c r="U85" s="216">
        <v>0</v>
      </c>
      <c r="V85" s="216">
        <v>0</v>
      </c>
      <c r="W85" s="216">
        <v>0</v>
      </c>
      <c r="X85" s="216">
        <v>0</v>
      </c>
      <c r="Y85" s="218">
        <f t="shared" si="63"/>
        <v>0</v>
      </c>
      <c r="Z85" s="218">
        <v>0</v>
      </c>
      <c r="AA85" s="218">
        <v>0</v>
      </c>
      <c r="AB85" s="218">
        <v>0</v>
      </c>
      <c r="AC85" s="218">
        <v>0</v>
      </c>
      <c r="AD85" s="216">
        <f t="shared" si="64"/>
        <v>0</v>
      </c>
      <c r="AE85" s="216">
        <v>0</v>
      </c>
      <c r="AF85" s="216">
        <v>0</v>
      </c>
      <c r="AG85" s="216">
        <v>0</v>
      </c>
      <c r="AH85" s="216">
        <v>0</v>
      </c>
      <c r="AI85" s="216">
        <f t="shared" si="53"/>
        <v>0</v>
      </c>
      <c r="AJ85" s="216">
        <v>0</v>
      </c>
      <c r="AK85" s="216">
        <v>0</v>
      </c>
      <c r="AL85" s="216">
        <v>0</v>
      </c>
      <c r="AM85" s="216">
        <v>0</v>
      </c>
      <c r="AN85" s="216">
        <f t="shared" si="72"/>
        <v>0</v>
      </c>
      <c r="AO85" s="216">
        <v>0</v>
      </c>
      <c r="AP85" s="216">
        <v>0</v>
      </c>
      <c r="AQ85" s="216">
        <v>0</v>
      </c>
      <c r="AR85" s="216">
        <v>0</v>
      </c>
      <c r="AS85" s="216">
        <v>0</v>
      </c>
      <c r="AT85" s="216">
        <v>0</v>
      </c>
      <c r="AU85" s="216">
        <v>0</v>
      </c>
      <c r="AV85" s="216">
        <v>0</v>
      </c>
      <c r="AW85" s="216">
        <f t="shared" si="51"/>
        <v>0</v>
      </c>
      <c r="AX85" s="216">
        <v>0</v>
      </c>
      <c r="AY85" s="216">
        <v>0</v>
      </c>
      <c r="AZ85" s="216">
        <f t="shared" si="70"/>
        <v>0</v>
      </c>
      <c r="BA85" s="216">
        <v>0</v>
      </c>
      <c r="BB85" s="159">
        <f t="shared" si="52"/>
        <v>0</v>
      </c>
      <c r="BC85" s="216">
        <f t="shared" si="73"/>
        <v>0</v>
      </c>
      <c r="BD85" s="216">
        <f t="shared" si="73"/>
        <v>0</v>
      </c>
      <c r="BE85" s="216">
        <f t="shared" si="74"/>
        <v>0</v>
      </c>
      <c r="BF85" s="218">
        <f t="shared" si="71"/>
        <v>0</v>
      </c>
      <c r="BG85" s="215" t="s">
        <v>101</v>
      </c>
    </row>
    <row r="86" spans="1:59" ht="33.75" customHeight="1" x14ac:dyDescent="0.25">
      <c r="A86" s="151" t="s">
        <v>225</v>
      </c>
      <c r="B86" s="152" t="s">
        <v>226</v>
      </c>
      <c r="C86" s="147" t="s">
        <v>101</v>
      </c>
      <c r="D86" s="215" t="s">
        <v>101</v>
      </c>
      <c r="E86" s="215" t="s">
        <v>101</v>
      </c>
      <c r="F86" s="215" t="s">
        <v>101</v>
      </c>
      <c r="G86" s="215" t="s">
        <v>101</v>
      </c>
      <c r="H86" s="215" t="s">
        <v>101</v>
      </c>
      <c r="I86" s="215" t="s">
        <v>101</v>
      </c>
      <c r="J86" s="215" t="s">
        <v>101</v>
      </c>
      <c r="K86" s="215" t="s">
        <v>101</v>
      </c>
      <c r="L86" s="215" t="s">
        <v>101</v>
      </c>
      <c r="M86" s="215" t="s">
        <v>101</v>
      </c>
      <c r="N86" s="149">
        <v>0</v>
      </c>
      <c r="O86" s="216">
        <f t="shared" ref="O86:X86" si="75">SUM(O87:O88)</f>
        <v>0</v>
      </c>
      <c r="P86" s="218">
        <f t="shared" si="75"/>
        <v>0</v>
      </c>
      <c r="Q86" s="216">
        <f t="shared" si="75"/>
        <v>0</v>
      </c>
      <c r="R86" s="216">
        <f t="shared" si="75"/>
        <v>0</v>
      </c>
      <c r="S86" s="216">
        <f t="shared" si="75"/>
        <v>0</v>
      </c>
      <c r="T86" s="218">
        <f t="shared" si="75"/>
        <v>0</v>
      </c>
      <c r="U86" s="216">
        <f t="shared" si="75"/>
        <v>0</v>
      </c>
      <c r="V86" s="216">
        <f t="shared" si="75"/>
        <v>0</v>
      </c>
      <c r="W86" s="216">
        <f t="shared" si="75"/>
        <v>0</v>
      </c>
      <c r="X86" s="216">
        <f t="shared" si="75"/>
        <v>0</v>
      </c>
      <c r="Y86" s="218">
        <f t="shared" si="63"/>
        <v>0</v>
      </c>
      <c r="Z86" s="218">
        <f>SUM(Z87:Z88)</f>
        <v>0</v>
      </c>
      <c r="AA86" s="218">
        <f>SUM(AA87:AA88)</f>
        <v>0</v>
      </c>
      <c r="AB86" s="218">
        <f>SUM(AB87:AB88)</f>
        <v>0</v>
      </c>
      <c r="AC86" s="218">
        <f>SUM(AC87:AC88)</f>
        <v>0</v>
      </c>
      <c r="AD86" s="216">
        <f t="shared" si="64"/>
        <v>0</v>
      </c>
      <c r="AE86" s="216">
        <f>SUM(AE87:AE88)</f>
        <v>0</v>
      </c>
      <c r="AF86" s="216">
        <f>SUM(AF87:AF88)</f>
        <v>0</v>
      </c>
      <c r="AG86" s="216">
        <f>SUM(AG87:AG88)</f>
        <v>0</v>
      </c>
      <c r="AH86" s="216">
        <f>SUM(AH87:AH88)</f>
        <v>0</v>
      </c>
      <c r="AI86" s="216">
        <f t="shared" si="53"/>
        <v>0</v>
      </c>
      <c r="AJ86" s="216">
        <f>SUM(AJ87:AJ88)</f>
        <v>0</v>
      </c>
      <c r="AK86" s="216">
        <f>SUM(AK87:AK88)</f>
        <v>0</v>
      </c>
      <c r="AL86" s="216">
        <f>SUM(AL87:AL88)</f>
        <v>0</v>
      </c>
      <c r="AM86" s="216">
        <f>SUM(AM87:AM88)</f>
        <v>0</v>
      </c>
      <c r="AN86" s="216">
        <f t="shared" si="72"/>
        <v>0</v>
      </c>
      <c r="AO86" s="216">
        <f t="shared" ref="AO86:AV86" si="76">SUM(AO87:AO88)</f>
        <v>0</v>
      </c>
      <c r="AP86" s="216">
        <f t="shared" si="76"/>
        <v>0</v>
      </c>
      <c r="AQ86" s="216">
        <f t="shared" si="76"/>
        <v>0</v>
      </c>
      <c r="AR86" s="216">
        <f t="shared" si="76"/>
        <v>0</v>
      </c>
      <c r="AS86" s="216">
        <f t="shared" si="76"/>
        <v>0</v>
      </c>
      <c r="AT86" s="216">
        <f t="shared" si="76"/>
        <v>0</v>
      </c>
      <c r="AU86" s="216">
        <f t="shared" si="76"/>
        <v>0</v>
      </c>
      <c r="AV86" s="216">
        <f t="shared" si="76"/>
        <v>0</v>
      </c>
      <c r="AW86" s="216">
        <f t="shared" si="51"/>
        <v>0</v>
      </c>
      <c r="AX86" s="216">
        <f>SUM(AX87:AX88)</f>
        <v>0</v>
      </c>
      <c r="AY86" s="216">
        <f>SUM(AY87:AY88)</f>
        <v>0</v>
      </c>
      <c r="AZ86" s="216">
        <f t="shared" si="70"/>
        <v>0</v>
      </c>
      <c r="BA86" s="216">
        <f>SUM(BA87:BA88)</f>
        <v>0</v>
      </c>
      <c r="BB86" s="159">
        <f t="shared" si="52"/>
        <v>0</v>
      </c>
      <c r="BC86" s="216">
        <f t="shared" si="73"/>
        <v>0</v>
      </c>
      <c r="BD86" s="216">
        <f t="shared" si="73"/>
        <v>0</v>
      </c>
      <c r="BE86" s="216">
        <f t="shared" si="74"/>
        <v>0</v>
      </c>
      <c r="BF86" s="218">
        <f t="shared" si="71"/>
        <v>0</v>
      </c>
      <c r="BG86" s="215" t="s">
        <v>101</v>
      </c>
    </row>
    <row r="87" spans="1:59" ht="21" customHeight="1" x14ac:dyDescent="0.25">
      <c r="A87" s="151" t="s">
        <v>227</v>
      </c>
      <c r="B87" s="152" t="s">
        <v>228</v>
      </c>
      <c r="C87" s="147" t="s">
        <v>101</v>
      </c>
      <c r="D87" s="215" t="s">
        <v>101</v>
      </c>
      <c r="E87" s="215" t="s">
        <v>101</v>
      </c>
      <c r="F87" s="215" t="s">
        <v>101</v>
      </c>
      <c r="G87" s="215" t="s">
        <v>101</v>
      </c>
      <c r="H87" s="215" t="s">
        <v>101</v>
      </c>
      <c r="I87" s="215" t="s">
        <v>101</v>
      </c>
      <c r="J87" s="215" t="s">
        <v>101</v>
      </c>
      <c r="K87" s="215" t="s">
        <v>101</v>
      </c>
      <c r="L87" s="215" t="s">
        <v>101</v>
      </c>
      <c r="M87" s="215" t="s">
        <v>101</v>
      </c>
      <c r="N87" s="149">
        <v>0</v>
      </c>
      <c r="O87" s="216">
        <v>0</v>
      </c>
      <c r="P87" s="218">
        <v>0</v>
      </c>
      <c r="Q87" s="216">
        <v>0</v>
      </c>
      <c r="R87" s="216">
        <v>0</v>
      </c>
      <c r="S87" s="216">
        <v>0</v>
      </c>
      <c r="T87" s="218">
        <v>0</v>
      </c>
      <c r="U87" s="216">
        <v>0</v>
      </c>
      <c r="V87" s="216">
        <v>0</v>
      </c>
      <c r="W87" s="216">
        <v>0</v>
      </c>
      <c r="X87" s="216">
        <v>0</v>
      </c>
      <c r="Y87" s="218">
        <f t="shared" si="63"/>
        <v>0</v>
      </c>
      <c r="Z87" s="218">
        <v>0</v>
      </c>
      <c r="AA87" s="218">
        <v>0</v>
      </c>
      <c r="AB87" s="218">
        <v>0</v>
      </c>
      <c r="AC87" s="218">
        <v>0</v>
      </c>
      <c r="AD87" s="216">
        <f t="shared" si="64"/>
        <v>0</v>
      </c>
      <c r="AE87" s="216">
        <v>0</v>
      </c>
      <c r="AF87" s="216">
        <v>0</v>
      </c>
      <c r="AG87" s="216">
        <v>0</v>
      </c>
      <c r="AH87" s="216">
        <v>0</v>
      </c>
      <c r="AI87" s="216">
        <f t="shared" si="53"/>
        <v>0</v>
      </c>
      <c r="AJ87" s="216">
        <v>0</v>
      </c>
      <c r="AK87" s="216">
        <v>0</v>
      </c>
      <c r="AL87" s="216">
        <v>0</v>
      </c>
      <c r="AM87" s="216">
        <v>0</v>
      </c>
      <c r="AN87" s="216">
        <f t="shared" si="72"/>
        <v>0</v>
      </c>
      <c r="AO87" s="216">
        <v>0</v>
      </c>
      <c r="AP87" s="216">
        <v>0</v>
      </c>
      <c r="AQ87" s="216">
        <v>0</v>
      </c>
      <c r="AR87" s="216">
        <v>0</v>
      </c>
      <c r="AS87" s="216">
        <v>0</v>
      </c>
      <c r="AT87" s="216">
        <v>0</v>
      </c>
      <c r="AU87" s="216">
        <v>0</v>
      </c>
      <c r="AV87" s="216">
        <v>0</v>
      </c>
      <c r="AW87" s="216">
        <f t="shared" si="51"/>
        <v>0</v>
      </c>
      <c r="AX87" s="216">
        <v>0</v>
      </c>
      <c r="AY87" s="216">
        <v>0</v>
      </c>
      <c r="AZ87" s="216">
        <f t="shared" si="70"/>
        <v>0</v>
      </c>
      <c r="BA87" s="216">
        <v>0</v>
      </c>
      <c r="BB87" s="159">
        <f t="shared" si="52"/>
        <v>0</v>
      </c>
      <c r="BC87" s="216">
        <f t="shared" si="73"/>
        <v>0</v>
      </c>
      <c r="BD87" s="216">
        <f t="shared" si="73"/>
        <v>0</v>
      </c>
      <c r="BE87" s="216">
        <f t="shared" si="74"/>
        <v>0</v>
      </c>
      <c r="BF87" s="218">
        <f t="shared" si="71"/>
        <v>0</v>
      </c>
      <c r="BG87" s="215" t="s">
        <v>101</v>
      </c>
    </row>
    <row r="88" spans="1:59" ht="36.75" customHeight="1" x14ac:dyDescent="0.25">
      <c r="A88" s="151" t="s">
        <v>229</v>
      </c>
      <c r="B88" s="152" t="s">
        <v>230</v>
      </c>
      <c r="C88" s="147" t="s">
        <v>101</v>
      </c>
      <c r="D88" s="215" t="s">
        <v>101</v>
      </c>
      <c r="E88" s="215" t="s">
        <v>101</v>
      </c>
      <c r="F88" s="215" t="s">
        <v>101</v>
      </c>
      <c r="G88" s="215" t="s">
        <v>101</v>
      </c>
      <c r="H88" s="215" t="s">
        <v>101</v>
      </c>
      <c r="I88" s="215" t="s">
        <v>101</v>
      </c>
      <c r="J88" s="215" t="s">
        <v>101</v>
      </c>
      <c r="K88" s="215" t="s">
        <v>101</v>
      </c>
      <c r="L88" s="215" t="s">
        <v>101</v>
      </c>
      <c r="M88" s="215" t="s">
        <v>101</v>
      </c>
      <c r="N88" s="149">
        <v>0</v>
      </c>
      <c r="O88" s="216">
        <v>0</v>
      </c>
      <c r="P88" s="218">
        <v>0</v>
      </c>
      <c r="Q88" s="216">
        <v>0</v>
      </c>
      <c r="R88" s="216">
        <v>0</v>
      </c>
      <c r="S88" s="216">
        <v>0</v>
      </c>
      <c r="T88" s="218">
        <v>0</v>
      </c>
      <c r="U88" s="216">
        <v>0</v>
      </c>
      <c r="V88" s="216">
        <v>0</v>
      </c>
      <c r="W88" s="216">
        <v>0</v>
      </c>
      <c r="X88" s="216">
        <v>0</v>
      </c>
      <c r="Y88" s="218">
        <f t="shared" si="63"/>
        <v>0</v>
      </c>
      <c r="Z88" s="218">
        <v>0</v>
      </c>
      <c r="AA88" s="218">
        <v>0</v>
      </c>
      <c r="AB88" s="218">
        <v>0</v>
      </c>
      <c r="AC88" s="218">
        <v>0</v>
      </c>
      <c r="AD88" s="216">
        <f t="shared" si="64"/>
        <v>0</v>
      </c>
      <c r="AE88" s="216">
        <v>0</v>
      </c>
      <c r="AF88" s="216">
        <v>0</v>
      </c>
      <c r="AG88" s="216">
        <v>0</v>
      </c>
      <c r="AH88" s="216">
        <v>0</v>
      </c>
      <c r="AI88" s="216">
        <f t="shared" si="53"/>
        <v>0</v>
      </c>
      <c r="AJ88" s="216">
        <v>0</v>
      </c>
      <c r="AK88" s="216">
        <v>0</v>
      </c>
      <c r="AL88" s="216">
        <v>0</v>
      </c>
      <c r="AM88" s="216">
        <v>0</v>
      </c>
      <c r="AN88" s="216">
        <f t="shared" si="72"/>
        <v>0</v>
      </c>
      <c r="AO88" s="216">
        <v>0</v>
      </c>
      <c r="AP88" s="216">
        <v>0</v>
      </c>
      <c r="AQ88" s="216">
        <v>0</v>
      </c>
      <c r="AR88" s="216">
        <v>0</v>
      </c>
      <c r="AS88" s="216">
        <v>0</v>
      </c>
      <c r="AT88" s="216">
        <v>0</v>
      </c>
      <c r="AU88" s="216">
        <v>0</v>
      </c>
      <c r="AV88" s="216">
        <v>0</v>
      </c>
      <c r="AW88" s="216">
        <f t="shared" si="51"/>
        <v>0</v>
      </c>
      <c r="AX88" s="216">
        <v>0</v>
      </c>
      <c r="AY88" s="216">
        <v>0</v>
      </c>
      <c r="AZ88" s="216">
        <f t="shared" si="70"/>
        <v>0</v>
      </c>
      <c r="BA88" s="216">
        <v>0</v>
      </c>
      <c r="BB88" s="159">
        <f t="shared" si="52"/>
        <v>0</v>
      </c>
      <c r="BC88" s="216">
        <f t="shared" si="73"/>
        <v>0</v>
      </c>
      <c r="BD88" s="216">
        <f t="shared" si="73"/>
        <v>0</v>
      </c>
      <c r="BE88" s="216">
        <f t="shared" si="74"/>
        <v>0</v>
      </c>
      <c r="BF88" s="218">
        <f t="shared" si="71"/>
        <v>0</v>
      </c>
      <c r="BG88" s="215" t="s">
        <v>101</v>
      </c>
    </row>
    <row r="89" spans="1:59" ht="35.25" customHeight="1" x14ac:dyDescent="0.25">
      <c r="A89" s="151" t="s">
        <v>231</v>
      </c>
      <c r="B89" s="152" t="s">
        <v>232</v>
      </c>
      <c r="C89" s="147" t="s">
        <v>101</v>
      </c>
      <c r="D89" s="215" t="s">
        <v>101</v>
      </c>
      <c r="E89" s="215" t="s">
        <v>101</v>
      </c>
      <c r="F89" s="215" t="s">
        <v>101</v>
      </c>
      <c r="G89" s="215" t="s">
        <v>101</v>
      </c>
      <c r="H89" s="215" t="s">
        <v>101</v>
      </c>
      <c r="I89" s="215" t="s">
        <v>101</v>
      </c>
      <c r="J89" s="215" t="s">
        <v>101</v>
      </c>
      <c r="K89" s="215" t="s">
        <v>101</v>
      </c>
      <c r="L89" s="215" t="s">
        <v>101</v>
      </c>
      <c r="M89" s="215" t="s">
        <v>101</v>
      </c>
      <c r="N89" s="149">
        <v>0</v>
      </c>
      <c r="O89" s="216">
        <f t="shared" ref="O89:X89" si="77">SUM(O90:O91)</f>
        <v>0</v>
      </c>
      <c r="P89" s="218">
        <f t="shared" si="77"/>
        <v>0</v>
      </c>
      <c r="Q89" s="216">
        <f t="shared" si="77"/>
        <v>0</v>
      </c>
      <c r="R89" s="216">
        <f t="shared" si="77"/>
        <v>0</v>
      </c>
      <c r="S89" s="216">
        <f t="shared" si="77"/>
        <v>0</v>
      </c>
      <c r="T89" s="218">
        <f t="shared" si="77"/>
        <v>0</v>
      </c>
      <c r="U89" s="216">
        <f t="shared" si="77"/>
        <v>0</v>
      </c>
      <c r="V89" s="216">
        <f t="shared" si="77"/>
        <v>0</v>
      </c>
      <c r="W89" s="216">
        <f t="shared" si="77"/>
        <v>0</v>
      </c>
      <c r="X89" s="216">
        <f t="shared" si="77"/>
        <v>0</v>
      </c>
      <c r="Y89" s="218">
        <f t="shared" si="63"/>
        <v>0</v>
      </c>
      <c r="Z89" s="218">
        <f>SUM(Z90:Z91)</f>
        <v>0</v>
      </c>
      <c r="AA89" s="218">
        <f>SUM(AA90:AA91)</f>
        <v>0</v>
      </c>
      <c r="AB89" s="218">
        <f>SUM(AB90:AB91)</f>
        <v>0</v>
      </c>
      <c r="AC89" s="218">
        <f>SUM(AC90:AC91)</f>
        <v>0</v>
      </c>
      <c r="AD89" s="216">
        <f t="shared" si="64"/>
        <v>0</v>
      </c>
      <c r="AE89" s="216">
        <f>SUM(AE90:AE91)</f>
        <v>0</v>
      </c>
      <c r="AF89" s="216">
        <f>SUM(AF90:AF91)</f>
        <v>0</v>
      </c>
      <c r="AG89" s="216">
        <f>SUM(AG90:AG91)</f>
        <v>0</v>
      </c>
      <c r="AH89" s="216">
        <f>SUM(AH90:AH91)</f>
        <v>0</v>
      </c>
      <c r="AI89" s="216">
        <f t="shared" si="53"/>
        <v>0</v>
      </c>
      <c r="AJ89" s="216">
        <f>SUM(AJ90:AJ91)</f>
        <v>0</v>
      </c>
      <c r="AK89" s="216">
        <f>SUM(AK90:AK91)</f>
        <v>0</v>
      </c>
      <c r="AL89" s="216">
        <f>SUM(AL90:AL91)</f>
        <v>0</v>
      </c>
      <c r="AM89" s="216">
        <f>SUM(AM90:AM91)</f>
        <v>0</v>
      </c>
      <c r="AN89" s="216">
        <f t="shared" si="72"/>
        <v>0</v>
      </c>
      <c r="AO89" s="216">
        <f t="shared" ref="AO89:AV89" si="78">SUM(AO90:AO91)</f>
        <v>0</v>
      </c>
      <c r="AP89" s="216">
        <f t="shared" si="78"/>
        <v>0</v>
      </c>
      <c r="AQ89" s="216">
        <f t="shared" si="78"/>
        <v>0</v>
      </c>
      <c r="AR89" s="216">
        <f t="shared" si="78"/>
        <v>0</v>
      </c>
      <c r="AS89" s="216">
        <f t="shared" si="78"/>
        <v>0</v>
      </c>
      <c r="AT89" s="216">
        <f t="shared" si="78"/>
        <v>0</v>
      </c>
      <c r="AU89" s="216">
        <f t="shared" si="78"/>
        <v>0</v>
      </c>
      <c r="AV89" s="216">
        <f t="shared" si="78"/>
        <v>0</v>
      </c>
      <c r="AW89" s="216">
        <f t="shared" ref="AW89:AW120" si="79">SUM(AX89:BA89)</f>
        <v>0</v>
      </c>
      <c r="AX89" s="216">
        <f>SUM(AX90:AX91)</f>
        <v>0</v>
      </c>
      <c r="AY89" s="216">
        <f>SUM(AY90:AY91)</f>
        <v>0</v>
      </c>
      <c r="AZ89" s="216">
        <f t="shared" si="70"/>
        <v>0</v>
      </c>
      <c r="BA89" s="216">
        <f>SUM(BA90:BA91)</f>
        <v>0</v>
      </c>
      <c r="BB89" s="159">
        <f t="shared" ref="BB89:BB120" si="80">SUM(BC89:BF89)</f>
        <v>0</v>
      </c>
      <c r="BC89" s="216">
        <f t="shared" si="73"/>
        <v>0</v>
      </c>
      <c r="BD89" s="216">
        <f t="shared" si="73"/>
        <v>0</v>
      </c>
      <c r="BE89" s="216">
        <f t="shared" si="74"/>
        <v>0</v>
      </c>
      <c r="BF89" s="218">
        <f t="shared" si="71"/>
        <v>0</v>
      </c>
      <c r="BG89" s="215" t="s">
        <v>101</v>
      </c>
    </row>
    <row r="90" spans="1:59" ht="33" customHeight="1" x14ac:dyDescent="0.25">
      <c r="A90" s="151" t="s">
        <v>233</v>
      </c>
      <c r="B90" s="152" t="s">
        <v>234</v>
      </c>
      <c r="C90" s="147" t="s">
        <v>101</v>
      </c>
      <c r="D90" s="215" t="s">
        <v>101</v>
      </c>
      <c r="E90" s="215" t="s">
        <v>101</v>
      </c>
      <c r="F90" s="215" t="s">
        <v>101</v>
      </c>
      <c r="G90" s="215" t="s">
        <v>101</v>
      </c>
      <c r="H90" s="215" t="s">
        <v>101</v>
      </c>
      <c r="I90" s="215" t="s">
        <v>101</v>
      </c>
      <c r="J90" s="215" t="s">
        <v>101</v>
      </c>
      <c r="K90" s="215" t="s">
        <v>101</v>
      </c>
      <c r="L90" s="215" t="s">
        <v>101</v>
      </c>
      <c r="M90" s="215" t="s">
        <v>101</v>
      </c>
      <c r="N90" s="149">
        <v>0</v>
      </c>
      <c r="O90" s="216">
        <v>0</v>
      </c>
      <c r="P90" s="218">
        <v>0</v>
      </c>
      <c r="Q90" s="216">
        <v>0</v>
      </c>
      <c r="R90" s="216">
        <v>0</v>
      </c>
      <c r="S90" s="216">
        <v>0</v>
      </c>
      <c r="T90" s="218">
        <v>0</v>
      </c>
      <c r="U90" s="216">
        <v>0</v>
      </c>
      <c r="V90" s="216">
        <v>0</v>
      </c>
      <c r="W90" s="216">
        <v>0</v>
      </c>
      <c r="X90" s="216">
        <v>0</v>
      </c>
      <c r="Y90" s="218">
        <f t="shared" si="63"/>
        <v>0</v>
      </c>
      <c r="Z90" s="218">
        <v>0</v>
      </c>
      <c r="AA90" s="218">
        <v>0</v>
      </c>
      <c r="AB90" s="218">
        <v>0</v>
      </c>
      <c r="AC90" s="218">
        <v>0</v>
      </c>
      <c r="AD90" s="216">
        <f t="shared" si="64"/>
        <v>0</v>
      </c>
      <c r="AE90" s="216">
        <v>0</v>
      </c>
      <c r="AF90" s="216">
        <v>0</v>
      </c>
      <c r="AG90" s="216">
        <v>0</v>
      </c>
      <c r="AH90" s="216">
        <v>0</v>
      </c>
      <c r="AI90" s="216">
        <f t="shared" si="53"/>
        <v>0</v>
      </c>
      <c r="AJ90" s="216">
        <v>0</v>
      </c>
      <c r="AK90" s="216">
        <v>0</v>
      </c>
      <c r="AL90" s="216">
        <v>0</v>
      </c>
      <c r="AM90" s="216">
        <v>0</v>
      </c>
      <c r="AN90" s="216">
        <f t="shared" si="72"/>
        <v>0</v>
      </c>
      <c r="AO90" s="216">
        <v>0</v>
      </c>
      <c r="AP90" s="216">
        <v>0</v>
      </c>
      <c r="AQ90" s="216">
        <v>0</v>
      </c>
      <c r="AR90" s="216">
        <v>0</v>
      </c>
      <c r="AS90" s="216">
        <v>0</v>
      </c>
      <c r="AT90" s="216">
        <v>0</v>
      </c>
      <c r="AU90" s="216">
        <v>0</v>
      </c>
      <c r="AV90" s="216">
        <v>0</v>
      </c>
      <c r="AW90" s="216">
        <f t="shared" si="79"/>
        <v>0</v>
      </c>
      <c r="AX90" s="216">
        <v>0</v>
      </c>
      <c r="AY90" s="216">
        <v>0</v>
      </c>
      <c r="AZ90" s="216">
        <f t="shared" si="70"/>
        <v>0</v>
      </c>
      <c r="BA90" s="216">
        <v>0</v>
      </c>
      <c r="BB90" s="159">
        <f t="shared" si="80"/>
        <v>0</v>
      </c>
      <c r="BC90" s="216">
        <f t="shared" si="73"/>
        <v>0</v>
      </c>
      <c r="BD90" s="216">
        <f t="shared" si="73"/>
        <v>0</v>
      </c>
      <c r="BE90" s="216">
        <f t="shared" si="74"/>
        <v>0</v>
      </c>
      <c r="BF90" s="218">
        <f t="shared" si="71"/>
        <v>0</v>
      </c>
      <c r="BG90" s="215" t="s">
        <v>101</v>
      </c>
    </row>
    <row r="91" spans="1:59" ht="34.5" customHeight="1" x14ac:dyDescent="0.25">
      <c r="A91" s="151" t="s">
        <v>235</v>
      </c>
      <c r="B91" s="152" t="s">
        <v>236</v>
      </c>
      <c r="C91" s="147" t="s">
        <v>101</v>
      </c>
      <c r="D91" s="215" t="s">
        <v>101</v>
      </c>
      <c r="E91" s="215" t="s">
        <v>101</v>
      </c>
      <c r="F91" s="215" t="s">
        <v>101</v>
      </c>
      <c r="G91" s="215" t="s">
        <v>101</v>
      </c>
      <c r="H91" s="215" t="s">
        <v>101</v>
      </c>
      <c r="I91" s="215" t="s">
        <v>101</v>
      </c>
      <c r="J91" s="215" t="s">
        <v>101</v>
      </c>
      <c r="K91" s="215" t="s">
        <v>101</v>
      </c>
      <c r="L91" s="215" t="s">
        <v>101</v>
      </c>
      <c r="M91" s="215" t="s">
        <v>101</v>
      </c>
      <c r="N91" s="149">
        <v>0</v>
      </c>
      <c r="O91" s="216">
        <v>0</v>
      </c>
      <c r="P91" s="218">
        <v>0</v>
      </c>
      <c r="Q91" s="216">
        <v>0</v>
      </c>
      <c r="R91" s="216">
        <v>0</v>
      </c>
      <c r="S91" s="216">
        <v>0</v>
      </c>
      <c r="T91" s="218">
        <v>0</v>
      </c>
      <c r="U91" s="216">
        <v>0</v>
      </c>
      <c r="V91" s="216">
        <v>0</v>
      </c>
      <c r="W91" s="216">
        <v>0</v>
      </c>
      <c r="X91" s="216">
        <v>0</v>
      </c>
      <c r="Y91" s="218">
        <f t="shared" si="63"/>
        <v>0</v>
      </c>
      <c r="Z91" s="218">
        <v>0</v>
      </c>
      <c r="AA91" s="218">
        <v>0</v>
      </c>
      <c r="AB91" s="218">
        <v>0</v>
      </c>
      <c r="AC91" s="218">
        <v>0</v>
      </c>
      <c r="AD91" s="216">
        <f t="shared" si="64"/>
        <v>0</v>
      </c>
      <c r="AE91" s="216">
        <v>0</v>
      </c>
      <c r="AF91" s="216">
        <v>0</v>
      </c>
      <c r="AG91" s="216">
        <v>0</v>
      </c>
      <c r="AH91" s="216">
        <v>0</v>
      </c>
      <c r="AI91" s="216">
        <f t="shared" si="53"/>
        <v>0</v>
      </c>
      <c r="AJ91" s="216">
        <v>0</v>
      </c>
      <c r="AK91" s="216">
        <v>0</v>
      </c>
      <c r="AL91" s="216">
        <v>0</v>
      </c>
      <c r="AM91" s="216">
        <v>0</v>
      </c>
      <c r="AN91" s="216">
        <f t="shared" si="72"/>
        <v>0</v>
      </c>
      <c r="AO91" s="216">
        <v>0</v>
      </c>
      <c r="AP91" s="216">
        <v>0</v>
      </c>
      <c r="AQ91" s="216">
        <v>0</v>
      </c>
      <c r="AR91" s="216">
        <v>0</v>
      </c>
      <c r="AS91" s="216">
        <v>0</v>
      </c>
      <c r="AT91" s="216">
        <v>0</v>
      </c>
      <c r="AU91" s="216">
        <v>0</v>
      </c>
      <c r="AV91" s="216">
        <v>0</v>
      </c>
      <c r="AW91" s="216">
        <f t="shared" si="79"/>
        <v>0</v>
      </c>
      <c r="AX91" s="216">
        <v>0</v>
      </c>
      <c r="AY91" s="216">
        <v>0</v>
      </c>
      <c r="AZ91" s="216">
        <f t="shared" si="70"/>
        <v>0</v>
      </c>
      <c r="BA91" s="216">
        <v>0</v>
      </c>
      <c r="BB91" s="159">
        <f t="shared" si="80"/>
        <v>0</v>
      </c>
      <c r="BC91" s="216">
        <f t="shared" si="73"/>
        <v>0</v>
      </c>
      <c r="BD91" s="216">
        <f t="shared" si="73"/>
        <v>0</v>
      </c>
      <c r="BE91" s="216">
        <f t="shared" si="74"/>
        <v>0</v>
      </c>
      <c r="BF91" s="218">
        <f t="shared" si="71"/>
        <v>0</v>
      </c>
      <c r="BG91" s="215" t="s">
        <v>101</v>
      </c>
    </row>
    <row r="92" spans="1:59" ht="33.75" customHeight="1" x14ac:dyDescent="0.25">
      <c r="A92" s="151" t="s">
        <v>237</v>
      </c>
      <c r="B92" s="152" t="s">
        <v>238</v>
      </c>
      <c r="C92" s="147" t="s">
        <v>101</v>
      </c>
      <c r="D92" s="215" t="s">
        <v>101</v>
      </c>
      <c r="E92" s="215" t="s">
        <v>101</v>
      </c>
      <c r="F92" s="215" t="s">
        <v>101</v>
      </c>
      <c r="G92" s="215" t="s">
        <v>101</v>
      </c>
      <c r="H92" s="215" t="s">
        <v>101</v>
      </c>
      <c r="I92" s="215" t="s">
        <v>101</v>
      </c>
      <c r="J92" s="215" t="s">
        <v>101</v>
      </c>
      <c r="K92" s="215" t="s">
        <v>101</v>
      </c>
      <c r="L92" s="215" t="s">
        <v>101</v>
      </c>
      <c r="M92" s="215" t="s">
        <v>101</v>
      </c>
      <c r="N92" s="149">
        <v>0</v>
      </c>
      <c r="O92" s="216">
        <f t="shared" ref="O92:X92" si="81">SUM(O93:O101)</f>
        <v>0</v>
      </c>
      <c r="P92" s="218">
        <f t="shared" si="81"/>
        <v>14.218459999999999</v>
      </c>
      <c r="Q92" s="216">
        <f t="shared" si="81"/>
        <v>14.218459999999999</v>
      </c>
      <c r="R92" s="216">
        <f t="shared" si="81"/>
        <v>4.7557776</v>
      </c>
      <c r="S92" s="216">
        <f t="shared" si="81"/>
        <v>4.7557776</v>
      </c>
      <c r="T92" s="218">
        <f t="shared" si="81"/>
        <v>14.218459999999999</v>
      </c>
      <c r="U92" s="216">
        <f t="shared" si="81"/>
        <v>4.7557776</v>
      </c>
      <c r="V92" s="216">
        <f t="shared" si="81"/>
        <v>14.218999999999999</v>
      </c>
      <c r="W92" s="216">
        <f t="shared" si="81"/>
        <v>11.754999999999999</v>
      </c>
      <c r="X92" s="216">
        <f t="shared" si="81"/>
        <v>14.0469376</v>
      </c>
      <c r="Y92" s="218">
        <f t="shared" si="63"/>
        <v>2.4638399999999998</v>
      </c>
      <c r="Z92" s="218">
        <f>SUM(Z93:Z101)</f>
        <v>0</v>
      </c>
      <c r="AA92" s="218">
        <f>SUM(AA93:AA101)</f>
        <v>0</v>
      </c>
      <c r="AB92" s="218">
        <f>SUM(AB93:AB101)</f>
        <v>2.4638399999999998</v>
      </c>
      <c r="AC92" s="218">
        <f>SUM(AC93:AC101)</f>
        <v>0</v>
      </c>
      <c r="AD92" s="216">
        <f t="shared" si="64"/>
        <v>2.4638399999999998</v>
      </c>
      <c r="AE92" s="216">
        <f>SUM(AE93:AE101)</f>
        <v>0</v>
      </c>
      <c r="AF92" s="216">
        <f>SUM(AF93:AF101)</f>
        <v>0</v>
      </c>
      <c r="AG92" s="216">
        <f>SUM(AG93:AG101)</f>
        <v>2.4638399999999998</v>
      </c>
      <c r="AH92" s="216">
        <f>SUM(AH93:AH101)</f>
        <v>0</v>
      </c>
      <c r="AI92" s="216">
        <f t="shared" ref="AI92:AI123" si="82">SUM(AJ92:AM92)</f>
        <v>9.1440000000000001</v>
      </c>
      <c r="AJ92" s="216">
        <f>SUM(AJ93:AJ101)</f>
        <v>0</v>
      </c>
      <c r="AK92" s="216">
        <f>SUM(AK93:AK101)</f>
        <v>0</v>
      </c>
      <c r="AL92" s="216">
        <f>SUM(AL93:AL101)</f>
        <v>9.1440000000000001</v>
      </c>
      <c r="AM92" s="216">
        <f>SUM(AM93:AM101)</f>
        <v>0</v>
      </c>
      <c r="AN92" s="216">
        <f t="shared" ref="AN92:AN101" si="83">SUM(AO92:AQ92)+AV92</f>
        <v>2.2919375999999998</v>
      </c>
      <c r="AO92" s="216">
        <f t="shared" ref="AO92:AV92" si="84">SUM(AO93:AO101)</f>
        <v>0</v>
      </c>
      <c r="AP92" s="216">
        <f t="shared" si="84"/>
        <v>0</v>
      </c>
      <c r="AQ92" s="216">
        <f t="shared" si="84"/>
        <v>2.2919375999999998</v>
      </c>
      <c r="AR92" s="216">
        <f t="shared" si="84"/>
        <v>2.1292654</v>
      </c>
      <c r="AS92" s="216">
        <f t="shared" si="84"/>
        <v>0.16267219999999982</v>
      </c>
      <c r="AT92" s="216">
        <f t="shared" si="84"/>
        <v>0</v>
      </c>
      <c r="AU92" s="216">
        <f t="shared" si="84"/>
        <v>0</v>
      </c>
      <c r="AV92" s="216">
        <f t="shared" si="84"/>
        <v>0</v>
      </c>
      <c r="AW92" s="216">
        <f t="shared" si="79"/>
        <v>11.607839999999999</v>
      </c>
      <c r="AX92" s="216">
        <f>SUM(AX93:AX101)</f>
        <v>0</v>
      </c>
      <c r="AY92" s="216">
        <f>SUM(AY93:AY101)</f>
        <v>0</v>
      </c>
      <c r="AZ92" s="216">
        <f>SUM(AZ93:AZ101)+O92</f>
        <v>11.607839999999999</v>
      </c>
      <c r="BA92" s="216">
        <f>SUM(BA93:BA101)</f>
        <v>0</v>
      </c>
      <c r="BB92" s="159">
        <f t="shared" si="80"/>
        <v>4.7557776</v>
      </c>
      <c r="BC92" s="216">
        <f>SUM(BC93:BC101)</f>
        <v>0</v>
      </c>
      <c r="BD92" s="216">
        <f>SUM(BD93:BD101)</f>
        <v>0</v>
      </c>
      <c r="BE92" s="216">
        <f>SUM(BE93:BE101)+O92</f>
        <v>4.7557776</v>
      </c>
      <c r="BF92" s="218">
        <f>SUM(BF93:BF101)</f>
        <v>0</v>
      </c>
      <c r="BG92" s="215" t="s">
        <v>101</v>
      </c>
    </row>
    <row r="93" spans="1:59" ht="33.75" customHeight="1" x14ac:dyDescent="0.25">
      <c r="A93" s="151" t="s">
        <v>237</v>
      </c>
      <c r="B93" s="164" t="s">
        <v>239</v>
      </c>
      <c r="C93" s="147" t="s">
        <v>240</v>
      </c>
      <c r="D93" s="215" t="s">
        <v>356</v>
      </c>
      <c r="E93" s="215" t="s">
        <v>101</v>
      </c>
      <c r="F93" s="215" t="s">
        <v>101</v>
      </c>
      <c r="G93" s="215" t="s">
        <v>101</v>
      </c>
      <c r="H93" s="215" t="s">
        <v>101</v>
      </c>
      <c r="I93" s="215" t="s">
        <v>101</v>
      </c>
      <c r="J93" s="215" t="s">
        <v>101</v>
      </c>
      <c r="K93" s="215" t="s">
        <v>101</v>
      </c>
      <c r="L93" s="215" t="s">
        <v>101</v>
      </c>
      <c r="M93" s="215" t="s">
        <v>101</v>
      </c>
      <c r="N93" s="149">
        <v>0</v>
      </c>
      <c r="O93" s="216">
        <v>0</v>
      </c>
      <c r="P93" s="218">
        <v>1.915</v>
      </c>
      <c r="Q93" s="216">
        <v>1.915</v>
      </c>
      <c r="R93" s="216">
        <f t="shared" ref="R93:R101" si="85">O93+AG93+AQ93</f>
        <v>0</v>
      </c>
      <c r="S93" s="216">
        <f t="shared" ref="S93:S101" si="86">O93+AG93+AQ93</f>
        <v>0</v>
      </c>
      <c r="T93" s="218">
        <v>1.915</v>
      </c>
      <c r="U93" s="216">
        <f t="shared" ref="U93:U101" si="87">R93+AJ93+AX93</f>
        <v>0</v>
      </c>
      <c r="V93" s="216">
        <v>1.915</v>
      </c>
      <c r="W93" s="216">
        <v>1.915</v>
      </c>
      <c r="X93" s="216">
        <v>1.915</v>
      </c>
      <c r="Y93" s="218">
        <f t="shared" si="63"/>
        <v>0</v>
      </c>
      <c r="Z93" s="218">
        <v>0</v>
      </c>
      <c r="AA93" s="218">
        <v>0</v>
      </c>
      <c r="AB93" s="218">
        <v>0</v>
      </c>
      <c r="AC93" s="218">
        <v>0</v>
      </c>
      <c r="AD93" s="216">
        <f t="shared" si="64"/>
        <v>0</v>
      </c>
      <c r="AE93" s="216">
        <v>0</v>
      </c>
      <c r="AF93" s="216">
        <v>0</v>
      </c>
      <c r="AG93" s="216">
        <v>0</v>
      </c>
      <c r="AH93" s="216">
        <v>0</v>
      </c>
      <c r="AI93" s="216">
        <f t="shared" si="82"/>
        <v>0</v>
      </c>
      <c r="AJ93" s="216">
        <v>0</v>
      </c>
      <c r="AK93" s="216">
        <v>0</v>
      </c>
      <c r="AL93" s="216">
        <v>0</v>
      </c>
      <c r="AM93" s="216">
        <v>0</v>
      </c>
      <c r="AN93" s="216">
        <f t="shared" si="83"/>
        <v>0</v>
      </c>
      <c r="AO93" s="216">
        <v>0</v>
      </c>
      <c r="AP93" s="216">
        <v>0</v>
      </c>
      <c r="AQ93" s="216">
        <v>0</v>
      </c>
      <c r="AR93" s="216">
        <v>0</v>
      </c>
      <c r="AS93" s="216">
        <v>0</v>
      </c>
      <c r="AT93" s="216">
        <v>0</v>
      </c>
      <c r="AU93" s="216">
        <v>0</v>
      </c>
      <c r="AV93" s="216">
        <v>0</v>
      </c>
      <c r="AW93" s="216">
        <f t="shared" si="79"/>
        <v>0</v>
      </c>
      <c r="AX93" s="216">
        <f t="shared" ref="AX93:AX101" si="88">AE93+AJ93</f>
        <v>0</v>
      </c>
      <c r="AY93" s="216">
        <f t="shared" ref="AY93:AY101" si="89">AF93+AK93</f>
        <v>0</v>
      </c>
      <c r="AZ93" s="216">
        <f t="shared" ref="AZ93:AZ101" si="90">AG93+AL93</f>
        <v>0</v>
      </c>
      <c r="BA93" s="216">
        <v>0</v>
      </c>
      <c r="BB93" s="159">
        <f t="shared" si="80"/>
        <v>0</v>
      </c>
      <c r="BC93" s="216">
        <f t="shared" ref="BC93:BC101" si="91">AE93+AO93</f>
        <v>0</v>
      </c>
      <c r="BD93" s="216">
        <f t="shared" ref="BD93:BD101" si="92">AF93+AP93</f>
        <v>0</v>
      </c>
      <c r="BE93" s="216">
        <f t="shared" ref="BE93:BE101" si="93">AG93+AQ93</f>
        <v>0</v>
      </c>
      <c r="BF93" s="218">
        <f t="shared" ref="BF93:BF102" si="94">AH93+AV93</f>
        <v>0</v>
      </c>
      <c r="BG93" s="215" t="s">
        <v>101</v>
      </c>
    </row>
    <row r="94" spans="1:59" ht="34.5" customHeight="1" x14ac:dyDescent="0.25">
      <c r="A94" s="151" t="s">
        <v>237</v>
      </c>
      <c r="B94" s="164" t="s">
        <v>241</v>
      </c>
      <c r="C94" s="147" t="s">
        <v>242</v>
      </c>
      <c r="D94" s="215" t="s">
        <v>356</v>
      </c>
      <c r="E94" s="215">
        <v>2017</v>
      </c>
      <c r="F94" s="215">
        <v>2017</v>
      </c>
      <c r="G94" s="215" t="s">
        <v>101</v>
      </c>
      <c r="H94" s="215" t="s">
        <v>101</v>
      </c>
      <c r="I94" s="215" t="s">
        <v>101</v>
      </c>
      <c r="J94" s="215" t="s">
        <v>101</v>
      </c>
      <c r="K94" s="215" t="s">
        <v>101</v>
      </c>
      <c r="L94" s="215" t="s">
        <v>101</v>
      </c>
      <c r="M94" s="215" t="s">
        <v>101</v>
      </c>
      <c r="N94" s="149">
        <v>0</v>
      </c>
      <c r="O94" s="216">
        <v>0</v>
      </c>
      <c r="P94" s="218">
        <v>1.3680000000000001</v>
      </c>
      <c r="Q94" s="216">
        <v>1.3680000000000001</v>
      </c>
      <c r="R94" s="216">
        <f t="shared" si="85"/>
        <v>0</v>
      </c>
      <c r="S94" s="216">
        <f t="shared" si="86"/>
        <v>0</v>
      </c>
      <c r="T94" s="218">
        <v>1.3680000000000001</v>
      </c>
      <c r="U94" s="216">
        <f t="shared" si="87"/>
        <v>0</v>
      </c>
      <c r="V94" s="216">
        <v>1.3680000000000001</v>
      </c>
      <c r="W94" s="216">
        <v>1.3680000000000001</v>
      </c>
      <c r="X94" s="216">
        <v>1.3680000000000001</v>
      </c>
      <c r="Y94" s="218">
        <f t="shared" si="63"/>
        <v>0</v>
      </c>
      <c r="Z94" s="218">
        <v>0</v>
      </c>
      <c r="AA94" s="218">
        <v>0</v>
      </c>
      <c r="AB94" s="218">
        <v>0</v>
      </c>
      <c r="AC94" s="218">
        <v>0</v>
      </c>
      <c r="AD94" s="216">
        <f t="shared" si="64"/>
        <v>0</v>
      </c>
      <c r="AE94" s="216">
        <v>0</v>
      </c>
      <c r="AF94" s="216">
        <v>0</v>
      </c>
      <c r="AG94" s="216">
        <v>0</v>
      </c>
      <c r="AH94" s="216">
        <v>0</v>
      </c>
      <c r="AI94" s="216">
        <f t="shared" si="82"/>
        <v>1.3680000000000001</v>
      </c>
      <c r="AJ94" s="216">
        <v>0</v>
      </c>
      <c r="AK94" s="216">
        <v>0</v>
      </c>
      <c r="AL94" s="216">
        <v>1.3680000000000001</v>
      </c>
      <c r="AM94" s="216">
        <v>0</v>
      </c>
      <c r="AN94" s="216">
        <f t="shared" si="83"/>
        <v>0</v>
      </c>
      <c r="AO94" s="216">
        <v>0</v>
      </c>
      <c r="AP94" s="216">
        <v>0</v>
      </c>
      <c r="AQ94" s="216">
        <v>0</v>
      </c>
      <c r="AR94" s="216">
        <v>0</v>
      </c>
      <c r="AS94" s="216">
        <v>0</v>
      </c>
      <c r="AT94" s="216">
        <v>0</v>
      </c>
      <c r="AU94" s="216">
        <v>0</v>
      </c>
      <c r="AV94" s="216">
        <v>0</v>
      </c>
      <c r="AW94" s="216">
        <f t="shared" si="79"/>
        <v>1.3680000000000001</v>
      </c>
      <c r="AX94" s="216">
        <f t="shared" si="88"/>
        <v>0</v>
      </c>
      <c r="AY94" s="216">
        <f t="shared" si="89"/>
        <v>0</v>
      </c>
      <c r="AZ94" s="216">
        <f t="shared" si="90"/>
        <v>1.3680000000000001</v>
      </c>
      <c r="BA94" s="216">
        <v>0</v>
      </c>
      <c r="BB94" s="159">
        <f t="shared" si="80"/>
        <v>0</v>
      </c>
      <c r="BC94" s="216">
        <f t="shared" si="91"/>
        <v>0</v>
      </c>
      <c r="BD94" s="216">
        <f t="shared" si="92"/>
        <v>0</v>
      </c>
      <c r="BE94" s="216">
        <f t="shared" si="93"/>
        <v>0</v>
      </c>
      <c r="BF94" s="218">
        <f t="shared" si="94"/>
        <v>0</v>
      </c>
      <c r="BG94" s="223" t="s">
        <v>359</v>
      </c>
    </row>
    <row r="95" spans="1:59" ht="33.75" customHeight="1" x14ac:dyDescent="0.25">
      <c r="A95" s="151" t="s">
        <v>237</v>
      </c>
      <c r="B95" s="164" t="s">
        <v>243</v>
      </c>
      <c r="C95" s="147" t="s">
        <v>244</v>
      </c>
      <c r="D95" s="215" t="s">
        <v>356</v>
      </c>
      <c r="E95" s="215">
        <v>2017</v>
      </c>
      <c r="F95" s="215">
        <v>2017</v>
      </c>
      <c r="G95" s="215" t="s">
        <v>101</v>
      </c>
      <c r="H95" s="215" t="s">
        <v>101</v>
      </c>
      <c r="I95" s="215" t="s">
        <v>101</v>
      </c>
      <c r="J95" s="215" t="s">
        <v>101</v>
      </c>
      <c r="K95" s="215" t="s">
        <v>101</v>
      </c>
      <c r="L95" s="215" t="s">
        <v>101</v>
      </c>
      <c r="M95" s="215" t="s">
        <v>101</v>
      </c>
      <c r="N95" s="149">
        <v>0</v>
      </c>
      <c r="O95" s="216">
        <v>0</v>
      </c>
      <c r="P95" s="218">
        <v>3.7759999999999998</v>
      </c>
      <c r="Q95" s="216">
        <v>3.7759999999999998</v>
      </c>
      <c r="R95" s="216">
        <f t="shared" si="85"/>
        <v>0</v>
      </c>
      <c r="S95" s="216">
        <f t="shared" si="86"/>
        <v>0</v>
      </c>
      <c r="T95" s="218">
        <v>3.7759999999999998</v>
      </c>
      <c r="U95" s="216">
        <f t="shared" si="87"/>
        <v>0</v>
      </c>
      <c r="V95" s="216">
        <v>3.7759999999999998</v>
      </c>
      <c r="W95" s="216">
        <v>3.7759999999999998</v>
      </c>
      <c r="X95" s="216">
        <v>3.7759999999999998</v>
      </c>
      <c r="Y95" s="218">
        <f t="shared" si="63"/>
        <v>0</v>
      </c>
      <c r="Z95" s="218">
        <v>0</v>
      </c>
      <c r="AA95" s="218">
        <v>0</v>
      </c>
      <c r="AB95" s="218">
        <v>0</v>
      </c>
      <c r="AC95" s="218">
        <v>0</v>
      </c>
      <c r="AD95" s="216">
        <f t="shared" si="64"/>
        <v>0</v>
      </c>
      <c r="AE95" s="216">
        <v>0</v>
      </c>
      <c r="AF95" s="216">
        <v>0</v>
      </c>
      <c r="AG95" s="216">
        <v>0</v>
      </c>
      <c r="AH95" s="216">
        <v>0</v>
      </c>
      <c r="AI95" s="216">
        <f t="shared" si="82"/>
        <v>3.7759999999999998</v>
      </c>
      <c r="AJ95" s="216">
        <v>0</v>
      </c>
      <c r="AK95" s="216">
        <v>0</v>
      </c>
      <c r="AL95" s="216">
        <v>3.7759999999999998</v>
      </c>
      <c r="AM95" s="216">
        <v>0</v>
      </c>
      <c r="AN95" s="216">
        <f t="shared" si="83"/>
        <v>0</v>
      </c>
      <c r="AO95" s="216">
        <v>0</v>
      </c>
      <c r="AP95" s="216">
        <v>0</v>
      </c>
      <c r="AQ95" s="216">
        <v>0</v>
      </c>
      <c r="AR95" s="216">
        <v>0</v>
      </c>
      <c r="AS95" s="216">
        <v>0</v>
      </c>
      <c r="AT95" s="216">
        <v>0</v>
      </c>
      <c r="AU95" s="216">
        <v>0</v>
      </c>
      <c r="AV95" s="216">
        <v>0</v>
      </c>
      <c r="AW95" s="216">
        <f t="shared" si="79"/>
        <v>3.7759999999999998</v>
      </c>
      <c r="AX95" s="216">
        <f t="shared" si="88"/>
        <v>0</v>
      </c>
      <c r="AY95" s="216">
        <f t="shared" si="89"/>
        <v>0</v>
      </c>
      <c r="AZ95" s="216">
        <f t="shared" si="90"/>
        <v>3.7759999999999998</v>
      </c>
      <c r="BA95" s="216">
        <v>0</v>
      </c>
      <c r="BB95" s="159">
        <f t="shared" si="80"/>
        <v>0</v>
      </c>
      <c r="BC95" s="216">
        <f t="shared" si="91"/>
        <v>0</v>
      </c>
      <c r="BD95" s="216">
        <f t="shared" si="92"/>
        <v>0</v>
      </c>
      <c r="BE95" s="216">
        <f t="shared" si="93"/>
        <v>0</v>
      </c>
      <c r="BF95" s="218">
        <f t="shared" si="94"/>
        <v>0</v>
      </c>
      <c r="BG95" s="223" t="s">
        <v>359</v>
      </c>
    </row>
    <row r="96" spans="1:59" ht="33.75" customHeight="1" x14ac:dyDescent="0.25">
      <c r="A96" s="151" t="s">
        <v>237</v>
      </c>
      <c r="B96" s="164" t="s">
        <v>245</v>
      </c>
      <c r="C96" s="147" t="s">
        <v>246</v>
      </c>
      <c r="D96" s="215" t="s">
        <v>356</v>
      </c>
      <c r="E96" s="215" t="s">
        <v>101</v>
      </c>
      <c r="F96" s="215" t="s">
        <v>101</v>
      </c>
      <c r="G96" s="215" t="s">
        <v>101</v>
      </c>
      <c r="H96" s="215" t="s">
        <v>101</v>
      </c>
      <c r="I96" s="215" t="s">
        <v>101</v>
      </c>
      <c r="J96" s="215" t="s">
        <v>101</v>
      </c>
      <c r="K96" s="215" t="s">
        <v>101</v>
      </c>
      <c r="L96" s="215" t="s">
        <v>101</v>
      </c>
      <c r="M96" s="215" t="s">
        <v>101</v>
      </c>
      <c r="N96" s="149">
        <v>0</v>
      </c>
      <c r="O96" s="216">
        <v>0</v>
      </c>
      <c r="P96" s="218">
        <v>0.69562000000000002</v>
      </c>
      <c r="Q96" s="216">
        <v>0.69562000000000002</v>
      </c>
      <c r="R96" s="216">
        <f t="shared" si="85"/>
        <v>0</v>
      </c>
      <c r="S96" s="216">
        <f t="shared" si="86"/>
        <v>0</v>
      </c>
      <c r="T96" s="218">
        <v>0.69562000000000002</v>
      </c>
      <c r="U96" s="216">
        <f t="shared" si="87"/>
        <v>0</v>
      </c>
      <c r="V96" s="216">
        <v>0.69599999999999995</v>
      </c>
      <c r="W96" s="216">
        <v>0.69599999999999995</v>
      </c>
      <c r="X96" s="216">
        <v>0.69599999999999995</v>
      </c>
      <c r="Y96" s="218">
        <f t="shared" si="63"/>
        <v>0</v>
      </c>
      <c r="Z96" s="218">
        <v>0</v>
      </c>
      <c r="AA96" s="218">
        <v>0</v>
      </c>
      <c r="AB96" s="218">
        <v>0</v>
      </c>
      <c r="AC96" s="218">
        <v>0</v>
      </c>
      <c r="AD96" s="216">
        <f t="shared" si="64"/>
        <v>0</v>
      </c>
      <c r="AE96" s="216">
        <v>0</v>
      </c>
      <c r="AF96" s="216">
        <v>0</v>
      </c>
      <c r="AG96" s="216">
        <v>0</v>
      </c>
      <c r="AH96" s="216">
        <v>0</v>
      </c>
      <c r="AI96" s="216">
        <f t="shared" si="82"/>
        <v>0</v>
      </c>
      <c r="AJ96" s="216">
        <v>0</v>
      </c>
      <c r="AK96" s="216">
        <v>0</v>
      </c>
      <c r="AL96" s="216">
        <v>0</v>
      </c>
      <c r="AM96" s="216">
        <v>0</v>
      </c>
      <c r="AN96" s="216">
        <f t="shared" si="83"/>
        <v>0</v>
      </c>
      <c r="AO96" s="216">
        <v>0</v>
      </c>
      <c r="AP96" s="216">
        <v>0</v>
      </c>
      <c r="AQ96" s="216">
        <v>0</v>
      </c>
      <c r="AR96" s="216">
        <v>0</v>
      </c>
      <c r="AS96" s="216">
        <v>0</v>
      </c>
      <c r="AT96" s="216">
        <v>0</v>
      </c>
      <c r="AU96" s="216">
        <v>0</v>
      </c>
      <c r="AV96" s="216">
        <v>0</v>
      </c>
      <c r="AW96" s="216">
        <f t="shared" si="79"/>
        <v>0</v>
      </c>
      <c r="AX96" s="216">
        <f t="shared" si="88"/>
        <v>0</v>
      </c>
      <c r="AY96" s="216">
        <f t="shared" si="89"/>
        <v>0</v>
      </c>
      <c r="AZ96" s="216">
        <f t="shared" si="90"/>
        <v>0</v>
      </c>
      <c r="BA96" s="216">
        <v>0</v>
      </c>
      <c r="BB96" s="159">
        <f t="shared" si="80"/>
        <v>0</v>
      </c>
      <c r="BC96" s="216">
        <f t="shared" si="91"/>
        <v>0</v>
      </c>
      <c r="BD96" s="216">
        <f t="shared" si="92"/>
        <v>0</v>
      </c>
      <c r="BE96" s="216">
        <f t="shared" si="93"/>
        <v>0</v>
      </c>
      <c r="BF96" s="218">
        <f t="shared" si="94"/>
        <v>0</v>
      </c>
      <c r="BG96" s="223" t="s">
        <v>101</v>
      </c>
    </row>
    <row r="97" spans="1:59" ht="36" customHeight="1" x14ac:dyDescent="0.25">
      <c r="A97" s="151" t="s">
        <v>237</v>
      </c>
      <c r="B97" s="171" t="s">
        <v>247</v>
      </c>
      <c r="C97" s="147" t="s">
        <v>248</v>
      </c>
      <c r="D97" s="219" t="s">
        <v>344</v>
      </c>
      <c r="E97" s="219">
        <v>2017</v>
      </c>
      <c r="F97" s="219" t="s">
        <v>101</v>
      </c>
      <c r="G97" s="219">
        <v>2017</v>
      </c>
      <c r="H97" s="215" t="s">
        <v>101</v>
      </c>
      <c r="I97" s="215" t="s">
        <v>101</v>
      </c>
      <c r="J97" s="215" t="s">
        <v>101</v>
      </c>
      <c r="K97" s="215" t="s">
        <v>101</v>
      </c>
      <c r="L97" s="215" t="s">
        <v>101</v>
      </c>
      <c r="M97" s="220" t="s">
        <v>345</v>
      </c>
      <c r="N97" s="149">
        <v>0</v>
      </c>
      <c r="O97" s="216">
        <v>0</v>
      </c>
      <c r="P97" s="218">
        <v>0</v>
      </c>
      <c r="Q97" s="216">
        <v>0</v>
      </c>
      <c r="R97" s="216">
        <f t="shared" si="85"/>
        <v>1.1216253999999999</v>
      </c>
      <c r="S97" s="216">
        <f t="shared" si="86"/>
        <v>1.1216253999999999</v>
      </c>
      <c r="T97" s="218">
        <v>0</v>
      </c>
      <c r="U97" s="216">
        <f t="shared" si="87"/>
        <v>1.1216253999999999</v>
      </c>
      <c r="V97" s="216">
        <v>0</v>
      </c>
      <c r="W97" s="216">
        <v>0</v>
      </c>
      <c r="X97" s="218">
        <v>1.1216254000000001</v>
      </c>
      <c r="Y97" s="218">
        <v>0</v>
      </c>
      <c r="Z97" s="218">
        <v>0</v>
      </c>
      <c r="AA97" s="218">
        <v>0</v>
      </c>
      <c r="AB97" s="218">
        <v>0</v>
      </c>
      <c r="AC97" s="218">
        <v>0</v>
      </c>
      <c r="AD97" s="216">
        <v>0</v>
      </c>
      <c r="AE97" s="216">
        <v>0</v>
      </c>
      <c r="AF97" s="216">
        <v>0</v>
      </c>
      <c r="AG97" s="216">
        <v>0</v>
      </c>
      <c r="AH97" s="216">
        <v>0</v>
      </c>
      <c r="AI97" s="216">
        <f t="shared" si="82"/>
        <v>0</v>
      </c>
      <c r="AJ97" s="216">
        <v>0</v>
      </c>
      <c r="AK97" s="216">
        <v>0</v>
      </c>
      <c r="AL97" s="216">
        <v>0</v>
      </c>
      <c r="AM97" s="216">
        <v>0</v>
      </c>
      <c r="AN97" s="216">
        <f t="shared" si="83"/>
        <v>1.1216253999999999</v>
      </c>
      <c r="AO97" s="216">
        <v>0</v>
      </c>
      <c r="AP97" s="216">
        <v>0</v>
      </c>
      <c r="AQ97" s="216">
        <f>0.95053*1.18</f>
        <v>1.1216253999999999</v>
      </c>
      <c r="AR97" s="216">
        <f>0.95053*1.18</f>
        <v>1.1216253999999999</v>
      </c>
      <c r="AS97" s="216">
        <v>0</v>
      </c>
      <c r="AT97" s="216">
        <v>0</v>
      </c>
      <c r="AU97" s="216">
        <v>0</v>
      </c>
      <c r="AV97" s="216">
        <v>0</v>
      </c>
      <c r="AW97" s="216">
        <f t="shared" si="79"/>
        <v>0</v>
      </c>
      <c r="AX97" s="216">
        <f t="shared" si="88"/>
        <v>0</v>
      </c>
      <c r="AY97" s="216">
        <f t="shared" si="89"/>
        <v>0</v>
      </c>
      <c r="AZ97" s="216">
        <f t="shared" si="90"/>
        <v>0</v>
      </c>
      <c r="BA97" s="216">
        <v>0</v>
      </c>
      <c r="BB97" s="221">
        <f t="shared" si="80"/>
        <v>1.1216253999999999</v>
      </c>
      <c r="BC97" s="216">
        <f t="shared" si="91"/>
        <v>0</v>
      </c>
      <c r="BD97" s="216">
        <f t="shared" si="92"/>
        <v>0</v>
      </c>
      <c r="BE97" s="216">
        <f t="shared" si="93"/>
        <v>1.1216253999999999</v>
      </c>
      <c r="BF97" s="216">
        <f t="shared" si="94"/>
        <v>0</v>
      </c>
      <c r="BG97" s="223" t="s">
        <v>360</v>
      </c>
    </row>
    <row r="98" spans="1:59" ht="33.75" customHeight="1" x14ac:dyDescent="0.25">
      <c r="A98" s="151" t="s">
        <v>237</v>
      </c>
      <c r="B98" s="171" t="s">
        <v>249</v>
      </c>
      <c r="C98" s="147" t="s">
        <v>250</v>
      </c>
      <c r="D98" s="219" t="s">
        <v>344</v>
      </c>
      <c r="E98" s="219">
        <v>2017</v>
      </c>
      <c r="F98" s="219" t="s">
        <v>101</v>
      </c>
      <c r="G98" s="219">
        <v>2017</v>
      </c>
      <c r="H98" s="215" t="s">
        <v>101</v>
      </c>
      <c r="I98" s="215" t="s">
        <v>101</v>
      </c>
      <c r="J98" s="215" t="s">
        <v>101</v>
      </c>
      <c r="K98" s="215" t="s">
        <v>101</v>
      </c>
      <c r="L98" s="215" t="s">
        <v>101</v>
      </c>
      <c r="M98" s="220" t="s">
        <v>345</v>
      </c>
      <c r="N98" s="149">
        <v>0</v>
      </c>
      <c r="O98" s="216">
        <v>0</v>
      </c>
      <c r="P98" s="218">
        <v>0</v>
      </c>
      <c r="Q98" s="216">
        <v>0</v>
      </c>
      <c r="R98" s="216">
        <f t="shared" si="85"/>
        <v>1.1703121999999999</v>
      </c>
      <c r="S98" s="216">
        <f t="shared" si="86"/>
        <v>1.1703121999999999</v>
      </c>
      <c r="T98" s="218">
        <v>0</v>
      </c>
      <c r="U98" s="216">
        <f t="shared" si="87"/>
        <v>1.1703121999999999</v>
      </c>
      <c r="V98" s="216">
        <v>0</v>
      </c>
      <c r="W98" s="216">
        <v>0</v>
      </c>
      <c r="X98" s="218">
        <v>1.1703121999999999</v>
      </c>
      <c r="Y98" s="218">
        <v>0</v>
      </c>
      <c r="Z98" s="218">
        <v>0</v>
      </c>
      <c r="AA98" s="218">
        <v>0</v>
      </c>
      <c r="AB98" s="218">
        <v>0</v>
      </c>
      <c r="AC98" s="218">
        <v>0</v>
      </c>
      <c r="AD98" s="216">
        <v>0</v>
      </c>
      <c r="AE98" s="216">
        <v>0</v>
      </c>
      <c r="AF98" s="216">
        <v>0</v>
      </c>
      <c r="AG98" s="216">
        <v>0</v>
      </c>
      <c r="AH98" s="216">
        <v>0</v>
      </c>
      <c r="AI98" s="216">
        <f t="shared" si="82"/>
        <v>0</v>
      </c>
      <c r="AJ98" s="216">
        <v>0</v>
      </c>
      <c r="AK98" s="216">
        <v>0</v>
      </c>
      <c r="AL98" s="216">
        <v>0</v>
      </c>
      <c r="AM98" s="216">
        <v>0</v>
      </c>
      <c r="AN98" s="216">
        <f t="shared" si="83"/>
        <v>1.1703121999999999</v>
      </c>
      <c r="AO98" s="216">
        <v>0</v>
      </c>
      <c r="AP98" s="216">
        <v>0</v>
      </c>
      <c r="AQ98" s="216">
        <f>0.99179*1.18</f>
        <v>1.1703121999999999</v>
      </c>
      <c r="AR98" s="216">
        <v>1.0076400000000001</v>
      </c>
      <c r="AS98" s="216">
        <f>AQ98-AR98</f>
        <v>0.16267219999999982</v>
      </c>
      <c r="AT98" s="216">
        <v>0</v>
      </c>
      <c r="AU98" s="216">
        <v>0</v>
      </c>
      <c r="AV98" s="216">
        <v>0</v>
      </c>
      <c r="AW98" s="216">
        <f t="shared" si="79"/>
        <v>0</v>
      </c>
      <c r="AX98" s="216">
        <f t="shared" si="88"/>
        <v>0</v>
      </c>
      <c r="AY98" s="216">
        <f t="shared" si="89"/>
        <v>0</v>
      </c>
      <c r="AZ98" s="216">
        <f t="shared" si="90"/>
        <v>0</v>
      </c>
      <c r="BA98" s="216">
        <v>0</v>
      </c>
      <c r="BB98" s="221">
        <f t="shared" si="80"/>
        <v>1.1703121999999999</v>
      </c>
      <c r="BC98" s="216">
        <f t="shared" si="91"/>
        <v>0</v>
      </c>
      <c r="BD98" s="216">
        <f t="shared" si="92"/>
        <v>0</v>
      </c>
      <c r="BE98" s="216">
        <f t="shared" si="93"/>
        <v>1.1703121999999999</v>
      </c>
      <c r="BF98" s="216">
        <f t="shared" si="94"/>
        <v>0</v>
      </c>
      <c r="BG98" s="223" t="s">
        <v>360</v>
      </c>
    </row>
    <row r="99" spans="1:59" ht="43.5" customHeight="1" x14ac:dyDescent="0.25">
      <c r="A99" s="151" t="s">
        <v>237</v>
      </c>
      <c r="B99" s="168" t="s">
        <v>251</v>
      </c>
      <c r="C99" s="147" t="s">
        <v>252</v>
      </c>
      <c r="D99" s="215" t="s">
        <v>356</v>
      </c>
      <c r="E99" s="215">
        <v>2017</v>
      </c>
      <c r="F99" s="215">
        <v>2017</v>
      </c>
      <c r="G99" s="215" t="s">
        <v>101</v>
      </c>
      <c r="H99" s="215" t="s">
        <v>101</v>
      </c>
      <c r="I99" s="215" t="s">
        <v>101</v>
      </c>
      <c r="J99" s="215" t="s">
        <v>101</v>
      </c>
      <c r="K99" s="215" t="s">
        <v>101</v>
      </c>
      <c r="L99" s="215" t="s">
        <v>101</v>
      </c>
      <c r="M99" s="215" t="s">
        <v>101</v>
      </c>
      <c r="N99" s="149">
        <v>0</v>
      </c>
      <c r="O99" s="216">
        <v>0</v>
      </c>
      <c r="P99" s="218">
        <v>2</v>
      </c>
      <c r="Q99" s="216">
        <v>2</v>
      </c>
      <c r="R99" s="216">
        <f t="shared" si="85"/>
        <v>0</v>
      </c>
      <c r="S99" s="216">
        <f t="shared" si="86"/>
        <v>0</v>
      </c>
      <c r="T99" s="218">
        <v>2</v>
      </c>
      <c r="U99" s="216">
        <f t="shared" si="87"/>
        <v>0</v>
      </c>
      <c r="V99" s="216">
        <v>2</v>
      </c>
      <c r="W99" s="216">
        <v>2</v>
      </c>
      <c r="X99" s="216">
        <v>2</v>
      </c>
      <c r="Y99" s="218">
        <f>SUM(Z99:AC99)</f>
        <v>0</v>
      </c>
      <c r="Z99" s="218">
        <v>0</v>
      </c>
      <c r="AA99" s="218">
        <v>0</v>
      </c>
      <c r="AB99" s="218">
        <v>0</v>
      </c>
      <c r="AC99" s="218">
        <v>0</v>
      </c>
      <c r="AD99" s="216">
        <f>SUM(AE99:AH99)</f>
        <v>0</v>
      </c>
      <c r="AE99" s="216">
        <v>0</v>
      </c>
      <c r="AF99" s="216">
        <v>0</v>
      </c>
      <c r="AG99" s="216">
        <v>0</v>
      </c>
      <c r="AH99" s="216">
        <v>0</v>
      </c>
      <c r="AI99" s="216">
        <f t="shared" si="82"/>
        <v>2</v>
      </c>
      <c r="AJ99" s="216">
        <v>0</v>
      </c>
      <c r="AK99" s="216">
        <v>0</v>
      </c>
      <c r="AL99" s="216">
        <v>2</v>
      </c>
      <c r="AM99" s="216">
        <v>0</v>
      </c>
      <c r="AN99" s="216">
        <f t="shared" si="83"/>
        <v>0</v>
      </c>
      <c r="AO99" s="216">
        <v>0</v>
      </c>
      <c r="AP99" s="216">
        <v>0</v>
      </c>
      <c r="AQ99" s="216">
        <v>0</v>
      </c>
      <c r="AR99" s="216">
        <v>0</v>
      </c>
      <c r="AS99" s="216">
        <v>0</v>
      </c>
      <c r="AT99" s="216">
        <v>0</v>
      </c>
      <c r="AU99" s="216">
        <v>0</v>
      </c>
      <c r="AV99" s="216">
        <v>0</v>
      </c>
      <c r="AW99" s="216">
        <f t="shared" si="79"/>
        <v>2</v>
      </c>
      <c r="AX99" s="216">
        <f t="shared" si="88"/>
        <v>0</v>
      </c>
      <c r="AY99" s="216">
        <f t="shared" si="89"/>
        <v>0</v>
      </c>
      <c r="AZ99" s="216">
        <f t="shared" si="90"/>
        <v>2</v>
      </c>
      <c r="BA99" s="216">
        <v>0</v>
      </c>
      <c r="BB99" s="159">
        <f t="shared" si="80"/>
        <v>0</v>
      </c>
      <c r="BC99" s="216">
        <f t="shared" si="91"/>
        <v>0</v>
      </c>
      <c r="BD99" s="216">
        <f t="shared" si="92"/>
        <v>0</v>
      </c>
      <c r="BE99" s="216">
        <f t="shared" si="93"/>
        <v>0</v>
      </c>
      <c r="BF99" s="218">
        <f t="shared" si="94"/>
        <v>0</v>
      </c>
      <c r="BG99" s="223" t="s">
        <v>361</v>
      </c>
    </row>
    <row r="100" spans="1:59" ht="19.5" customHeight="1" x14ac:dyDescent="0.25">
      <c r="A100" s="151" t="s">
        <v>237</v>
      </c>
      <c r="B100" s="169" t="s">
        <v>253</v>
      </c>
      <c r="C100" s="147" t="s">
        <v>254</v>
      </c>
      <c r="D100" s="215" t="s">
        <v>343</v>
      </c>
      <c r="E100" s="215">
        <v>2016</v>
      </c>
      <c r="F100" s="215">
        <v>2016</v>
      </c>
      <c r="G100" s="215" t="s">
        <v>101</v>
      </c>
      <c r="H100" s="215" t="s">
        <v>101</v>
      </c>
      <c r="I100" s="215" t="s">
        <v>101</v>
      </c>
      <c r="J100" s="215" t="s">
        <v>101</v>
      </c>
      <c r="K100" s="215" t="s">
        <v>101</v>
      </c>
      <c r="L100" s="215" t="s">
        <v>101</v>
      </c>
      <c r="M100" s="215" t="s">
        <v>101</v>
      </c>
      <c r="N100" s="149">
        <v>0</v>
      </c>
      <c r="O100" s="216">
        <v>0</v>
      </c>
      <c r="P100" s="218">
        <v>2.4638399999999998</v>
      </c>
      <c r="Q100" s="216">
        <v>2.4638399999999998</v>
      </c>
      <c r="R100" s="216">
        <f t="shared" si="85"/>
        <v>2.4638399999999998</v>
      </c>
      <c r="S100" s="216">
        <f t="shared" si="86"/>
        <v>2.4638399999999998</v>
      </c>
      <c r="T100" s="218">
        <v>2.4638399999999998</v>
      </c>
      <c r="U100" s="216">
        <f t="shared" si="87"/>
        <v>2.4638399999999998</v>
      </c>
      <c r="V100" s="216">
        <v>2.464</v>
      </c>
      <c r="W100" s="216">
        <v>0</v>
      </c>
      <c r="X100" s="216">
        <v>0</v>
      </c>
      <c r="Y100" s="218">
        <f>SUM(Z100:AC100)</f>
        <v>2.4638399999999998</v>
      </c>
      <c r="Z100" s="218">
        <v>0</v>
      </c>
      <c r="AA100" s="218">
        <v>0</v>
      </c>
      <c r="AB100" s="218">
        <v>2.4638399999999998</v>
      </c>
      <c r="AC100" s="218">
        <v>0</v>
      </c>
      <c r="AD100" s="216">
        <f>SUM(AE100:AH100)</f>
        <v>2.4638399999999998</v>
      </c>
      <c r="AE100" s="216">
        <v>0</v>
      </c>
      <c r="AF100" s="216">
        <v>0</v>
      </c>
      <c r="AG100" s="216">
        <v>2.4638399999999998</v>
      </c>
      <c r="AH100" s="216">
        <v>0</v>
      </c>
      <c r="AI100" s="216">
        <f t="shared" si="82"/>
        <v>0</v>
      </c>
      <c r="AJ100" s="216">
        <v>0</v>
      </c>
      <c r="AK100" s="216">
        <v>0</v>
      </c>
      <c r="AL100" s="216">
        <v>0</v>
      </c>
      <c r="AM100" s="216">
        <v>0</v>
      </c>
      <c r="AN100" s="216">
        <f t="shared" si="83"/>
        <v>0</v>
      </c>
      <c r="AO100" s="216">
        <v>0</v>
      </c>
      <c r="AP100" s="216">
        <v>0</v>
      </c>
      <c r="AQ100" s="216">
        <v>0</v>
      </c>
      <c r="AR100" s="216">
        <v>0</v>
      </c>
      <c r="AS100" s="216">
        <v>0</v>
      </c>
      <c r="AT100" s="216">
        <v>0</v>
      </c>
      <c r="AU100" s="216">
        <v>0</v>
      </c>
      <c r="AV100" s="216">
        <v>0</v>
      </c>
      <c r="AW100" s="216">
        <f t="shared" si="79"/>
        <v>2.4638399999999998</v>
      </c>
      <c r="AX100" s="216">
        <f t="shared" si="88"/>
        <v>0</v>
      </c>
      <c r="AY100" s="216">
        <f t="shared" si="89"/>
        <v>0</v>
      </c>
      <c r="AZ100" s="216">
        <f t="shared" si="90"/>
        <v>2.4638399999999998</v>
      </c>
      <c r="BA100" s="216">
        <v>0</v>
      </c>
      <c r="BB100" s="159">
        <f t="shared" si="80"/>
        <v>2.4638399999999998</v>
      </c>
      <c r="BC100" s="216">
        <f t="shared" si="91"/>
        <v>0</v>
      </c>
      <c r="BD100" s="216">
        <f t="shared" si="92"/>
        <v>0</v>
      </c>
      <c r="BE100" s="216">
        <f t="shared" si="93"/>
        <v>2.4638399999999998</v>
      </c>
      <c r="BF100" s="218">
        <f t="shared" si="94"/>
        <v>0</v>
      </c>
      <c r="BG100" s="215" t="s">
        <v>101</v>
      </c>
    </row>
    <row r="101" spans="1:59" ht="44.25" customHeight="1" x14ac:dyDescent="0.25">
      <c r="A101" s="151" t="s">
        <v>237</v>
      </c>
      <c r="B101" s="168" t="s">
        <v>255</v>
      </c>
      <c r="C101" s="147" t="s">
        <v>256</v>
      </c>
      <c r="D101" s="215" t="s">
        <v>356</v>
      </c>
      <c r="E101" s="215">
        <v>2017</v>
      </c>
      <c r="F101" s="215">
        <v>2017</v>
      </c>
      <c r="G101" s="215" t="s">
        <v>101</v>
      </c>
      <c r="H101" s="215" t="s">
        <v>101</v>
      </c>
      <c r="I101" s="215" t="s">
        <v>101</v>
      </c>
      <c r="J101" s="215" t="s">
        <v>101</v>
      </c>
      <c r="K101" s="215" t="s">
        <v>101</v>
      </c>
      <c r="L101" s="215" t="s">
        <v>101</v>
      </c>
      <c r="M101" s="215" t="s">
        <v>101</v>
      </c>
      <c r="N101" s="149">
        <v>0</v>
      </c>
      <c r="O101" s="216">
        <v>0</v>
      </c>
      <c r="P101" s="218">
        <v>2</v>
      </c>
      <c r="Q101" s="216">
        <v>2</v>
      </c>
      <c r="R101" s="216">
        <f t="shared" si="85"/>
        <v>0</v>
      </c>
      <c r="S101" s="216">
        <f t="shared" si="86"/>
        <v>0</v>
      </c>
      <c r="T101" s="218">
        <v>2</v>
      </c>
      <c r="U101" s="216">
        <f t="shared" si="87"/>
        <v>0</v>
      </c>
      <c r="V101" s="216">
        <v>2</v>
      </c>
      <c r="W101" s="216">
        <v>2</v>
      </c>
      <c r="X101" s="216">
        <v>2</v>
      </c>
      <c r="Y101" s="218">
        <f>SUM(Z101:AC101)</f>
        <v>0</v>
      </c>
      <c r="Z101" s="218">
        <v>0</v>
      </c>
      <c r="AA101" s="218">
        <v>0</v>
      </c>
      <c r="AB101" s="218">
        <v>0</v>
      </c>
      <c r="AC101" s="218">
        <v>0</v>
      </c>
      <c r="AD101" s="216">
        <f>SUM(AE101:AH101)</f>
        <v>0</v>
      </c>
      <c r="AE101" s="216">
        <v>0</v>
      </c>
      <c r="AF101" s="216">
        <v>0</v>
      </c>
      <c r="AG101" s="216">
        <v>0</v>
      </c>
      <c r="AH101" s="216">
        <v>0</v>
      </c>
      <c r="AI101" s="216">
        <f t="shared" si="82"/>
        <v>2</v>
      </c>
      <c r="AJ101" s="216">
        <v>0</v>
      </c>
      <c r="AK101" s="216">
        <v>0</v>
      </c>
      <c r="AL101" s="216">
        <v>2</v>
      </c>
      <c r="AM101" s="216">
        <v>0</v>
      </c>
      <c r="AN101" s="216">
        <f t="shared" si="83"/>
        <v>0</v>
      </c>
      <c r="AO101" s="216">
        <v>0</v>
      </c>
      <c r="AP101" s="216">
        <v>0</v>
      </c>
      <c r="AQ101" s="216">
        <v>0</v>
      </c>
      <c r="AR101" s="216">
        <v>0</v>
      </c>
      <c r="AS101" s="216">
        <v>0</v>
      </c>
      <c r="AT101" s="216">
        <v>0</v>
      </c>
      <c r="AU101" s="216">
        <v>0</v>
      </c>
      <c r="AV101" s="216">
        <v>0</v>
      </c>
      <c r="AW101" s="216">
        <f t="shared" si="79"/>
        <v>2</v>
      </c>
      <c r="AX101" s="216">
        <f t="shared" si="88"/>
        <v>0</v>
      </c>
      <c r="AY101" s="216">
        <f t="shared" si="89"/>
        <v>0</v>
      </c>
      <c r="AZ101" s="216">
        <f t="shared" si="90"/>
        <v>2</v>
      </c>
      <c r="BA101" s="216">
        <v>0</v>
      </c>
      <c r="BB101" s="159">
        <f t="shared" si="80"/>
        <v>0</v>
      </c>
      <c r="BC101" s="216">
        <f t="shared" si="91"/>
        <v>0</v>
      </c>
      <c r="BD101" s="216">
        <f t="shared" si="92"/>
        <v>0</v>
      </c>
      <c r="BE101" s="216">
        <f t="shared" si="93"/>
        <v>0</v>
      </c>
      <c r="BF101" s="218">
        <f t="shared" si="94"/>
        <v>0</v>
      </c>
      <c r="BG101" s="223" t="s">
        <v>361</v>
      </c>
    </row>
    <row r="102" spans="1:59" ht="33" customHeight="1" x14ac:dyDescent="0.25">
      <c r="A102" s="151" t="s">
        <v>257</v>
      </c>
      <c r="B102" s="152" t="s">
        <v>258</v>
      </c>
      <c r="C102" s="147" t="s">
        <v>101</v>
      </c>
      <c r="D102" s="215" t="s">
        <v>101</v>
      </c>
      <c r="E102" s="215" t="s">
        <v>101</v>
      </c>
      <c r="F102" s="215" t="s">
        <v>101</v>
      </c>
      <c r="G102" s="215" t="s">
        <v>101</v>
      </c>
      <c r="H102" s="215" t="s">
        <v>101</v>
      </c>
      <c r="I102" s="215" t="s">
        <v>101</v>
      </c>
      <c r="J102" s="215" t="s">
        <v>101</v>
      </c>
      <c r="K102" s="215" t="s">
        <v>101</v>
      </c>
      <c r="L102" s="215" t="s">
        <v>101</v>
      </c>
      <c r="M102" s="215" t="s">
        <v>101</v>
      </c>
      <c r="N102" s="149">
        <v>0</v>
      </c>
      <c r="O102" s="216">
        <v>0</v>
      </c>
      <c r="P102" s="218">
        <v>0</v>
      </c>
      <c r="Q102" s="216">
        <v>0</v>
      </c>
      <c r="R102" s="216">
        <v>0</v>
      </c>
      <c r="S102" s="216">
        <v>0</v>
      </c>
      <c r="T102" s="218">
        <v>0</v>
      </c>
      <c r="U102" s="216">
        <v>0</v>
      </c>
      <c r="V102" s="216">
        <v>0</v>
      </c>
      <c r="W102" s="216">
        <v>0</v>
      </c>
      <c r="X102" s="216">
        <v>0</v>
      </c>
      <c r="Y102" s="218">
        <f>SUM(Z102:AC102)</f>
        <v>0</v>
      </c>
      <c r="Z102" s="218">
        <v>0</v>
      </c>
      <c r="AA102" s="218">
        <v>0</v>
      </c>
      <c r="AB102" s="218">
        <v>0</v>
      </c>
      <c r="AC102" s="218">
        <v>0</v>
      </c>
      <c r="AD102" s="216">
        <f>SUM(AE102:AH102)</f>
        <v>0</v>
      </c>
      <c r="AE102" s="216">
        <v>0</v>
      </c>
      <c r="AF102" s="216">
        <v>0</v>
      </c>
      <c r="AG102" s="216">
        <v>0</v>
      </c>
      <c r="AH102" s="216">
        <v>0</v>
      </c>
      <c r="AI102" s="216">
        <f t="shared" si="82"/>
        <v>0</v>
      </c>
      <c r="AJ102" s="216">
        <v>0</v>
      </c>
      <c r="AK102" s="216">
        <v>0</v>
      </c>
      <c r="AL102" s="216">
        <v>0</v>
      </c>
      <c r="AM102" s="216">
        <v>0</v>
      </c>
      <c r="AN102" s="216">
        <f>SUM(AO102:AV102)</f>
        <v>0</v>
      </c>
      <c r="AO102" s="216">
        <v>0</v>
      </c>
      <c r="AP102" s="216">
        <v>0</v>
      </c>
      <c r="AQ102" s="216">
        <v>0</v>
      </c>
      <c r="AR102" s="216">
        <v>0</v>
      </c>
      <c r="AS102" s="216">
        <v>0</v>
      </c>
      <c r="AT102" s="216">
        <v>0</v>
      </c>
      <c r="AU102" s="216">
        <v>0</v>
      </c>
      <c r="AV102" s="216">
        <v>0</v>
      </c>
      <c r="AW102" s="216">
        <f t="shared" si="79"/>
        <v>0</v>
      </c>
      <c r="AX102" s="216">
        <v>0</v>
      </c>
      <c r="AY102" s="216">
        <v>0</v>
      </c>
      <c r="AZ102" s="216">
        <v>0</v>
      </c>
      <c r="BA102" s="216">
        <v>0</v>
      </c>
      <c r="BB102" s="159">
        <f t="shared" si="80"/>
        <v>0</v>
      </c>
      <c r="BC102" s="216">
        <f>AE102+AO102</f>
        <v>0</v>
      </c>
      <c r="BD102" s="216">
        <f>AF102+AP102</f>
        <v>0</v>
      </c>
      <c r="BE102" s="216">
        <f>AG102+AQ102+O102</f>
        <v>0</v>
      </c>
      <c r="BF102" s="218">
        <f t="shared" si="94"/>
        <v>0</v>
      </c>
      <c r="BG102" s="215" t="s">
        <v>101</v>
      </c>
    </row>
    <row r="103" spans="1:59" ht="20.25" customHeight="1" x14ac:dyDescent="0.25">
      <c r="A103" s="151" t="s">
        <v>259</v>
      </c>
      <c r="B103" s="152" t="s">
        <v>260</v>
      </c>
      <c r="C103" s="147" t="s">
        <v>101</v>
      </c>
      <c r="D103" s="215" t="s">
        <v>101</v>
      </c>
      <c r="E103" s="215" t="s">
        <v>101</v>
      </c>
      <c r="F103" s="215" t="s">
        <v>101</v>
      </c>
      <c r="G103" s="215" t="s">
        <v>101</v>
      </c>
      <c r="H103" s="215" t="s">
        <v>101</v>
      </c>
      <c r="I103" s="215" t="s">
        <v>101</v>
      </c>
      <c r="J103" s="215" t="s">
        <v>101</v>
      </c>
      <c r="K103" s="215" t="s">
        <v>101</v>
      </c>
      <c r="L103" s="215" t="s">
        <v>101</v>
      </c>
      <c r="M103" s="215" t="s">
        <v>101</v>
      </c>
      <c r="N103" s="149">
        <f>SUM(N104:N114)</f>
        <v>0</v>
      </c>
      <c r="O103" s="159">
        <f t="shared" ref="O103:BF103" si="95">SUM(O106:O114)+O104</f>
        <v>2.652821978</v>
      </c>
      <c r="P103" s="159">
        <f t="shared" si="95"/>
        <v>5.7330923983999993</v>
      </c>
      <c r="Q103" s="159">
        <f t="shared" si="95"/>
        <v>5.7330889999999988</v>
      </c>
      <c r="R103" s="159">
        <f t="shared" si="95"/>
        <v>6.0752889999999988</v>
      </c>
      <c r="S103" s="159">
        <f t="shared" si="95"/>
        <v>6.0752889999999988</v>
      </c>
      <c r="T103" s="159">
        <f t="shared" si="95"/>
        <v>5.7330889999999988</v>
      </c>
      <c r="U103" s="159">
        <f t="shared" si="95"/>
        <v>25.108088399999996</v>
      </c>
      <c r="V103" s="159">
        <f t="shared" si="95"/>
        <v>1.08870216</v>
      </c>
      <c r="W103" s="159">
        <f t="shared" si="95"/>
        <v>1.08870216</v>
      </c>
      <c r="X103" s="159">
        <f t="shared" si="95"/>
        <v>6.4063015600000011</v>
      </c>
      <c r="Y103" s="159">
        <f t="shared" si="95"/>
        <v>1.08870216</v>
      </c>
      <c r="Z103" s="159">
        <f t="shared" si="95"/>
        <v>0</v>
      </c>
      <c r="AA103" s="159">
        <f t="shared" si="95"/>
        <v>0</v>
      </c>
      <c r="AB103" s="159">
        <f t="shared" si="95"/>
        <v>1.08870216</v>
      </c>
      <c r="AC103" s="159">
        <f t="shared" si="95"/>
        <v>0</v>
      </c>
      <c r="AD103" s="159">
        <f t="shared" si="95"/>
        <v>1.08870216</v>
      </c>
      <c r="AE103" s="159">
        <f t="shared" si="95"/>
        <v>0</v>
      </c>
      <c r="AF103" s="159">
        <f t="shared" si="95"/>
        <v>0</v>
      </c>
      <c r="AG103" s="159">
        <f t="shared" si="95"/>
        <v>1.08870216</v>
      </c>
      <c r="AH103" s="159">
        <f t="shared" si="95"/>
        <v>0</v>
      </c>
      <c r="AI103" s="159">
        <f t="shared" si="95"/>
        <v>1.08870216</v>
      </c>
      <c r="AJ103" s="159">
        <f t="shared" si="95"/>
        <v>0</v>
      </c>
      <c r="AK103" s="159">
        <f t="shared" si="95"/>
        <v>0</v>
      </c>
      <c r="AL103" s="159">
        <f t="shared" si="95"/>
        <v>1.08870216</v>
      </c>
      <c r="AM103" s="159">
        <f t="shared" si="95"/>
        <v>0</v>
      </c>
      <c r="AN103" s="159">
        <f t="shared" si="95"/>
        <v>6.4063015600000011</v>
      </c>
      <c r="AO103" s="159">
        <f t="shared" si="95"/>
        <v>0</v>
      </c>
      <c r="AP103" s="159">
        <f t="shared" si="95"/>
        <v>0</v>
      </c>
      <c r="AQ103" s="159">
        <f t="shared" si="95"/>
        <v>6.4063015600000011</v>
      </c>
      <c r="AR103" s="159">
        <f t="shared" si="95"/>
        <v>0</v>
      </c>
      <c r="AS103" s="159">
        <f t="shared" si="95"/>
        <v>0.95459939999999988</v>
      </c>
      <c r="AT103" s="159">
        <f t="shared" si="95"/>
        <v>0</v>
      </c>
      <c r="AU103" s="159">
        <f t="shared" si="95"/>
        <v>5.45170216</v>
      </c>
      <c r="AV103" s="159">
        <f t="shared" si="95"/>
        <v>0</v>
      </c>
      <c r="AW103" s="159">
        <f t="shared" si="95"/>
        <v>4.830255298</v>
      </c>
      <c r="AX103" s="159">
        <f t="shared" si="95"/>
        <v>0</v>
      </c>
      <c r="AY103" s="159">
        <f t="shared" si="95"/>
        <v>0</v>
      </c>
      <c r="AZ103" s="159">
        <f t="shared" si="95"/>
        <v>4.830255298</v>
      </c>
      <c r="BA103" s="159">
        <f t="shared" si="95"/>
        <v>0</v>
      </c>
      <c r="BB103" s="159">
        <f t="shared" si="95"/>
        <v>10.147825698</v>
      </c>
      <c r="BC103" s="159">
        <f t="shared" si="95"/>
        <v>0</v>
      </c>
      <c r="BD103" s="159">
        <f t="shared" si="95"/>
        <v>0</v>
      </c>
      <c r="BE103" s="159">
        <f t="shared" si="95"/>
        <v>10.147825698</v>
      </c>
      <c r="BF103" s="159">
        <f t="shared" si="95"/>
        <v>0</v>
      </c>
      <c r="BG103" s="215" t="s">
        <v>101</v>
      </c>
    </row>
    <row r="104" spans="1:59" ht="29.25" customHeight="1" x14ac:dyDescent="0.25">
      <c r="A104" s="151" t="s">
        <v>259</v>
      </c>
      <c r="B104" s="158" t="s">
        <v>261</v>
      </c>
      <c r="C104" s="174" t="s">
        <v>262</v>
      </c>
      <c r="D104" s="219" t="s">
        <v>101</v>
      </c>
      <c r="E104" s="219">
        <v>2014</v>
      </c>
      <c r="F104" s="219">
        <v>2017</v>
      </c>
      <c r="G104" s="219">
        <v>2018</v>
      </c>
      <c r="H104" s="215" t="s">
        <v>101</v>
      </c>
      <c r="I104" s="215" t="s">
        <v>101</v>
      </c>
      <c r="J104" s="215" t="s">
        <v>101</v>
      </c>
      <c r="K104" s="215" t="s">
        <v>101</v>
      </c>
      <c r="L104" s="215" t="s">
        <v>101</v>
      </c>
      <c r="M104" s="215" t="s">
        <v>101</v>
      </c>
      <c r="N104" s="149">
        <v>0</v>
      </c>
      <c r="O104" s="216">
        <f>0.2547468+1.01899962+1.082895558</f>
        <v>2.3566419779999999</v>
      </c>
      <c r="P104" s="216">
        <f>4.60755288*1.18</f>
        <v>5.4369123983999996</v>
      </c>
      <c r="Q104" s="216">
        <f>4.60755*1.18</f>
        <v>5.4369089999999991</v>
      </c>
      <c r="R104" s="216">
        <f>4.60755*1.18</f>
        <v>5.4369089999999991</v>
      </c>
      <c r="S104" s="216">
        <f>4.60755*1.18</f>
        <v>5.4369089999999991</v>
      </c>
      <c r="T104" s="216">
        <f>4.60755*1.18</f>
        <v>5.4369089999999991</v>
      </c>
      <c r="U104" s="226">
        <f>4.60755*1.18</f>
        <v>5.4369089999999991</v>
      </c>
      <c r="V104" s="216">
        <f>Y104</f>
        <v>1.08870216</v>
      </c>
      <c r="W104" s="216">
        <f>AI104</f>
        <v>1.08870216</v>
      </c>
      <c r="X104" s="216">
        <f>AN104</f>
        <v>1.08870216</v>
      </c>
      <c r="Y104" s="218">
        <f>SUM(Z104:AC104)</f>
        <v>1.08870216</v>
      </c>
      <c r="Z104" s="218">
        <v>0</v>
      </c>
      <c r="AA104" s="218">
        <v>0</v>
      </c>
      <c r="AB104" s="218">
        <v>1.08870216</v>
      </c>
      <c r="AC104" s="218">
        <v>0</v>
      </c>
      <c r="AD104" s="216">
        <f>SUM(AE104:AH104)</f>
        <v>1.08870216</v>
      </c>
      <c r="AE104" s="216">
        <v>0</v>
      </c>
      <c r="AF104" s="216">
        <v>0</v>
      </c>
      <c r="AG104" s="216">
        <v>1.08870216</v>
      </c>
      <c r="AH104" s="216">
        <v>0</v>
      </c>
      <c r="AI104" s="216">
        <f>SUM(AJ104:AM104)</f>
        <v>1.08870216</v>
      </c>
      <c r="AJ104" s="216">
        <v>0</v>
      </c>
      <c r="AK104" s="216">
        <v>0</v>
      </c>
      <c r="AL104" s="216">
        <v>1.08870216</v>
      </c>
      <c r="AM104" s="216">
        <v>0</v>
      </c>
      <c r="AN104" s="216">
        <f>SUM(AO104:AQ104)+AV104</f>
        <v>1.08870216</v>
      </c>
      <c r="AO104" s="216">
        <v>0</v>
      </c>
      <c r="AP104" s="216">
        <v>0</v>
      </c>
      <c r="AQ104" s="216">
        <v>1.08870216</v>
      </c>
      <c r="AR104" s="216">
        <v>0</v>
      </c>
      <c r="AS104" s="216">
        <v>0</v>
      </c>
      <c r="AT104" s="216">
        <v>0</v>
      </c>
      <c r="AU104" s="216">
        <f>AQ104</f>
        <v>1.08870216</v>
      </c>
      <c r="AV104" s="216">
        <v>0</v>
      </c>
      <c r="AW104" s="216">
        <f>SUM(AX104:BA104)</f>
        <v>4.5340462979999998</v>
      </c>
      <c r="AX104" s="216">
        <f>AE104+AJ104</f>
        <v>0</v>
      </c>
      <c r="AY104" s="216">
        <f>AF104+AK104</f>
        <v>0</v>
      </c>
      <c r="AZ104" s="216">
        <f>AG104+AL104+O104</f>
        <v>4.5340462979999998</v>
      </c>
      <c r="BA104" s="216">
        <v>0</v>
      </c>
      <c r="BB104" s="159">
        <f>SUM(BC104:BF104)</f>
        <v>4.5340462979999998</v>
      </c>
      <c r="BC104" s="216">
        <f>AE104+AO104</f>
        <v>0</v>
      </c>
      <c r="BD104" s="216">
        <f>AF104+AP104</f>
        <v>0</v>
      </c>
      <c r="BE104" s="216">
        <f>AG104+AQ104+O104</f>
        <v>4.5340462979999998</v>
      </c>
      <c r="BF104" s="218">
        <f>AH104+AV104</f>
        <v>0</v>
      </c>
      <c r="BG104" s="223" t="s">
        <v>362</v>
      </c>
    </row>
    <row r="105" spans="1:59" ht="19.5" customHeight="1" x14ac:dyDescent="0.25">
      <c r="A105" s="151" t="s">
        <v>259</v>
      </c>
      <c r="B105" s="175" t="s">
        <v>263</v>
      </c>
      <c r="C105" s="174" t="s">
        <v>101</v>
      </c>
      <c r="D105" s="147" t="s">
        <v>101</v>
      </c>
      <c r="E105" s="147" t="s">
        <v>101</v>
      </c>
      <c r="F105" s="147" t="s">
        <v>101</v>
      </c>
      <c r="G105" s="147" t="s">
        <v>101</v>
      </c>
      <c r="H105" s="215" t="s">
        <v>101</v>
      </c>
      <c r="I105" s="215" t="s">
        <v>101</v>
      </c>
      <c r="J105" s="215" t="s">
        <v>101</v>
      </c>
      <c r="K105" s="215" t="s">
        <v>101</v>
      </c>
      <c r="L105" s="215" t="s">
        <v>101</v>
      </c>
      <c r="M105" s="215" t="s">
        <v>101</v>
      </c>
      <c r="N105" s="149">
        <v>0</v>
      </c>
      <c r="O105" s="216">
        <v>0</v>
      </c>
      <c r="P105" s="218">
        <v>0</v>
      </c>
      <c r="Q105" s="216">
        <v>0</v>
      </c>
      <c r="R105" s="216">
        <v>0</v>
      </c>
      <c r="S105" s="216">
        <v>0</v>
      </c>
      <c r="T105" s="218">
        <v>0</v>
      </c>
      <c r="U105" s="216">
        <f>SUM(U106:U110)</f>
        <v>18.420400000000001</v>
      </c>
      <c r="V105" s="216">
        <f>Y105</f>
        <v>0</v>
      </c>
      <c r="W105" s="216">
        <f>AI105</f>
        <v>0</v>
      </c>
      <c r="X105" s="216">
        <f>AN105</f>
        <v>4.3630000000000004</v>
      </c>
      <c r="Y105" s="216">
        <f t="shared" ref="Y105:BF105" si="96">SUM(Y106:Y110)</f>
        <v>0</v>
      </c>
      <c r="Z105" s="216">
        <f t="shared" si="96"/>
        <v>0</v>
      </c>
      <c r="AA105" s="216">
        <f t="shared" si="96"/>
        <v>0</v>
      </c>
      <c r="AB105" s="216">
        <f t="shared" si="96"/>
        <v>0</v>
      </c>
      <c r="AC105" s="216">
        <f t="shared" si="96"/>
        <v>0</v>
      </c>
      <c r="AD105" s="216">
        <f t="shared" si="96"/>
        <v>0</v>
      </c>
      <c r="AE105" s="216">
        <f t="shared" si="96"/>
        <v>0</v>
      </c>
      <c r="AF105" s="216">
        <f t="shared" si="96"/>
        <v>0</v>
      </c>
      <c r="AG105" s="216">
        <f t="shared" si="96"/>
        <v>0</v>
      </c>
      <c r="AH105" s="216">
        <f t="shared" si="96"/>
        <v>0</v>
      </c>
      <c r="AI105" s="216">
        <f t="shared" si="96"/>
        <v>0</v>
      </c>
      <c r="AJ105" s="216">
        <f t="shared" si="96"/>
        <v>0</v>
      </c>
      <c r="AK105" s="216">
        <f t="shared" si="96"/>
        <v>0</v>
      </c>
      <c r="AL105" s="216">
        <f t="shared" si="96"/>
        <v>0</v>
      </c>
      <c r="AM105" s="216">
        <f t="shared" si="96"/>
        <v>0</v>
      </c>
      <c r="AN105" s="216">
        <f t="shared" si="96"/>
        <v>4.3630000000000004</v>
      </c>
      <c r="AO105" s="216">
        <f t="shared" si="96"/>
        <v>0</v>
      </c>
      <c r="AP105" s="216">
        <f t="shared" si="96"/>
        <v>0</v>
      </c>
      <c r="AQ105" s="216">
        <f t="shared" si="96"/>
        <v>4.3630000000000004</v>
      </c>
      <c r="AR105" s="216">
        <f t="shared" si="96"/>
        <v>0</v>
      </c>
      <c r="AS105" s="216">
        <f t="shared" si="96"/>
        <v>0</v>
      </c>
      <c r="AT105" s="216">
        <f t="shared" si="96"/>
        <v>0</v>
      </c>
      <c r="AU105" s="216">
        <f t="shared" si="96"/>
        <v>4.3630000000000004</v>
      </c>
      <c r="AV105" s="216">
        <f t="shared" si="96"/>
        <v>0</v>
      </c>
      <c r="AW105" s="216">
        <f t="shared" si="96"/>
        <v>0</v>
      </c>
      <c r="AX105" s="216">
        <f t="shared" si="96"/>
        <v>0</v>
      </c>
      <c r="AY105" s="216">
        <f t="shared" si="96"/>
        <v>0</v>
      </c>
      <c r="AZ105" s="216">
        <f t="shared" si="96"/>
        <v>0</v>
      </c>
      <c r="BA105" s="216">
        <f t="shared" si="96"/>
        <v>0</v>
      </c>
      <c r="BB105" s="216">
        <f t="shared" si="96"/>
        <v>4.3630000000000004</v>
      </c>
      <c r="BC105" s="216">
        <f t="shared" si="96"/>
        <v>0</v>
      </c>
      <c r="BD105" s="216">
        <f t="shared" si="96"/>
        <v>0</v>
      </c>
      <c r="BE105" s="216">
        <f t="shared" si="96"/>
        <v>4.3630000000000004</v>
      </c>
      <c r="BF105" s="216">
        <f t="shared" si="96"/>
        <v>0</v>
      </c>
      <c r="BG105" s="227" t="s">
        <v>101</v>
      </c>
    </row>
    <row r="106" spans="1:59" ht="75" customHeight="1" x14ac:dyDescent="0.25">
      <c r="A106" s="151" t="s">
        <v>264</v>
      </c>
      <c r="B106" s="175" t="s">
        <v>265</v>
      </c>
      <c r="C106" s="174" t="s">
        <v>266</v>
      </c>
      <c r="D106" s="147" t="s">
        <v>101</v>
      </c>
      <c r="E106" s="215">
        <v>2017</v>
      </c>
      <c r="F106" s="215" t="s">
        <v>101</v>
      </c>
      <c r="G106" s="219">
        <v>2020</v>
      </c>
      <c r="H106" s="215" t="s">
        <v>101</v>
      </c>
      <c r="I106" s="215" t="s">
        <v>101</v>
      </c>
      <c r="J106" s="215" t="s">
        <v>101</v>
      </c>
      <c r="K106" s="215" t="s">
        <v>101</v>
      </c>
      <c r="L106" s="215" t="s">
        <v>101</v>
      </c>
      <c r="M106" s="215" t="s">
        <v>101</v>
      </c>
      <c r="N106" s="149">
        <v>0</v>
      </c>
      <c r="O106" s="216">
        <v>0</v>
      </c>
      <c r="P106" s="218">
        <v>0</v>
      </c>
      <c r="Q106" s="216">
        <v>0</v>
      </c>
      <c r="R106" s="216">
        <v>0</v>
      </c>
      <c r="S106" s="216">
        <v>0</v>
      </c>
      <c r="T106" s="218">
        <v>0</v>
      </c>
      <c r="U106" s="216">
        <v>4.1219999999999999</v>
      </c>
      <c r="V106" s="216">
        <f>Y106</f>
        <v>0</v>
      </c>
      <c r="W106" s="216">
        <f>AI106</f>
        <v>0</v>
      </c>
      <c r="X106" s="216">
        <f>AN106</f>
        <v>0.94299999999999995</v>
      </c>
      <c r="Y106" s="218">
        <v>0</v>
      </c>
      <c r="Z106" s="218">
        <v>0</v>
      </c>
      <c r="AA106" s="218">
        <v>0</v>
      </c>
      <c r="AB106" s="218">
        <v>0</v>
      </c>
      <c r="AC106" s="218">
        <v>0</v>
      </c>
      <c r="AD106" s="216">
        <v>0</v>
      </c>
      <c r="AE106" s="216">
        <v>0</v>
      </c>
      <c r="AF106" s="216">
        <v>0</v>
      </c>
      <c r="AG106" s="216">
        <v>0</v>
      </c>
      <c r="AH106" s="216">
        <v>0</v>
      </c>
      <c r="AI106" s="216">
        <v>0</v>
      </c>
      <c r="AJ106" s="216">
        <v>0</v>
      </c>
      <c r="AK106" s="216">
        <v>0</v>
      </c>
      <c r="AL106" s="216">
        <v>0</v>
      </c>
      <c r="AM106" s="216">
        <v>0</v>
      </c>
      <c r="AN106" s="216">
        <f>SUM(AO106:AQ106)+AV106</f>
        <v>0.94299999999999995</v>
      </c>
      <c r="AO106" s="216">
        <v>0</v>
      </c>
      <c r="AP106" s="216">
        <v>0</v>
      </c>
      <c r="AQ106" s="216">
        <f>SUBTOTAL(9,AR106:AU106)</f>
        <v>0.94299999999999995</v>
      </c>
      <c r="AR106" s="216">
        <v>0</v>
      </c>
      <c r="AS106" s="216">
        <v>0</v>
      </c>
      <c r="AT106" s="216">
        <v>0</v>
      </c>
      <c r="AU106" s="216">
        <f>0.19+0.15+0.12+0.085*2+0.079+0.075*3+0.009</f>
        <v>0.94299999999999995</v>
      </c>
      <c r="AV106" s="216">
        <v>0</v>
      </c>
      <c r="AW106" s="216">
        <f>SUM(AX106:BA106)</f>
        <v>0</v>
      </c>
      <c r="AX106" s="216">
        <f>AE106+AJ106</f>
        <v>0</v>
      </c>
      <c r="AY106" s="216">
        <f>AF106+AK106</f>
        <v>0</v>
      </c>
      <c r="AZ106" s="216">
        <f>AG106+AL106+O106</f>
        <v>0</v>
      </c>
      <c r="BA106" s="216">
        <v>0</v>
      </c>
      <c r="BB106" s="159">
        <f>SUM(BC106:BF106)</f>
        <v>0.94299999999999995</v>
      </c>
      <c r="BC106" s="216">
        <f>AE106+AO106</f>
        <v>0</v>
      </c>
      <c r="BD106" s="216">
        <f>AF106+AP106</f>
        <v>0</v>
      </c>
      <c r="BE106" s="216">
        <f>AG106+AQ106+O106</f>
        <v>0.94299999999999995</v>
      </c>
      <c r="BF106" s="218">
        <f>AH106+AV106</f>
        <v>0</v>
      </c>
      <c r="BG106" s="223" t="s">
        <v>363</v>
      </c>
    </row>
    <row r="107" spans="1:59" ht="75" customHeight="1" x14ac:dyDescent="0.25">
      <c r="A107" s="151" t="s">
        <v>267</v>
      </c>
      <c r="B107" s="175" t="s">
        <v>268</v>
      </c>
      <c r="C107" s="174" t="s">
        <v>269</v>
      </c>
      <c r="D107" s="147" t="s">
        <v>101</v>
      </c>
      <c r="E107" s="215">
        <v>2017</v>
      </c>
      <c r="F107" s="215" t="s">
        <v>101</v>
      </c>
      <c r="G107" s="219">
        <v>2020</v>
      </c>
      <c r="H107" s="215" t="s">
        <v>101</v>
      </c>
      <c r="I107" s="215" t="s">
        <v>101</v>
      </c>
      <c r="J107" s="215" t="s">
        <v>101</v>
      </c>
      <c r="K107" s="215" t="s">
        <v>101</v>
      </c>
      <c r="L107" s="215" t="s">
        <v>101</v>
      </c>
      <c r="M107" s="215" t="s">
        <v>101</v>
      </c>
      <c r="N107" s="149">
        <v>0</v>
      </c>
      <c r="O107" s="216">
        <v>0</v>
      </c>
      <c r="P107" s="218">
        <v>0</v>
      </c>
      <c r="Q107" s="216">
        <v>0</v>
      </c>
      <c r="R107" s="216">
        <v>0</v>
      </c>
      <c r="S107" s="216">
        <v>0</v>
      </c>
      <c r="T107" s="218">
        <v>0</v>
      </c>
      <c r="U107" s="216">
        <v>0.86419999999999997</v>
      </c>
      <c r="V107" s="216">
        <f>Y107</f>
        <v>0</v>
      </c>
      <c r="W107" s="216">
        <f>AI107</f>
        <v>0</v>
      </c>
      <c r="X107" s="216">
        <f>AN107</f>
        <v>0.20000000000000007</v>
      </c>
      <c r="Y107" s="218">
        <v>0</v>
      </c>
      <c r="Z107" s="218">
        <v>0</v>
      </c>
      <c r="AA107" s="218">
        <v>0</v>
      </c>
      <c r="AB107" s="218">
        <v>0</v>
      </c>
      <c r="AC107" s="218">
        <v>0</v>
      </c>
      <c r="AD107" s="216">
        <v>0</v>
      </c>
      <c r="AE107" s="216">
        <v>0</v>
      </c>
      <c r="AF107" s="216">
        <v>0</v>
      </c>
      <c r="AG107" s="216">
        <v>0</v>
      </c>
      <c r="AH107" s="216">
        <v>0</v>
      </c>
      <c r="AI107" s="216">
        <v>0</v>
      </c>
      <c r="AJ107" s="216">
        <v>0</v>
      </c>
      <c r="AK107" s="216">
        <v>0</v>
      </c>
      <c r="AL107" s="216">
        <v>0</v>
      </c>
      <c r="AM107" s="216">
        <v>0</v>
      </c>
      <c r="AN107" s="216">
        <f>SUM(AO107:AQ107)+AV107</f>
        <v>0.20000000000000007</v>
      </c>
      <c r="AO107" s="216">
        <v>0</v>
      </c>
      <c r="AP107" s="216">
        <v>0</v>
      </c>
      <c r="AQ107" s="216">
        <f>SUBTOTAL(9,AR107:AU107)</f>
        <v>0.20000000000000007</v>
      </c>
      <c r="AR107" s="216">
        <v>0</v>
      </c>
      <c r="AS107" s="216">
        <v>0</v>
      </c>
      <c r="AT107" s="216">
        <v>0</v>
      </c>
      <c r="AU107" s="216">
        <f>0.045+0.03+0.028+0.025+0.015+0.014+0.013+0.011+0.01+0.009</f>
        <v>0.20000000000000007</v>
      </c>
      <c r="AV107" s="216">
        <v>0</v>
      </c>
      <c r="AW107" s="216">
        <f>SUM(AX107:BA107)</f>
        <v>0</v>
      </c>
      <c r="AX107" s="216">
        <f>AE107+AJ107</f>
        <v>0</v>
      </c>
      <c r="AY107" s="216">
        <f>AF107+AK107</f>
        <v>0</v>
      </c>
      <c r="AZ107" s="216">
        <f>AG107+AL107+O107</f>
        <v>0</v>
      </c>
      <c r="BA107" s="216">
        <v>0</v>
      </c>
      <c r="BB107" s="159">
        <f>SUM(BC107:BF107)</f>
        <v>0.20000000000000007</v>
      </c>
      <c r="BC107" s="216">
        <f>AE107+AO107</f>
        <v>0</v>
      </c>
      <c r="BD107" s="216">
        <f>AF107+AP107</f>
        <v>0</v>
      </c>
      <c r="BE107" s="216">
        <f>AG107+AQ107+O107</f>
        <v>0.20000000000000007</v>
      </c>
      <c r="BF107" s="218">
        <f>AH107+AV107</f>
        <v>0</v>
      </c>
      <c r="BG107" s="223" t="s">
        <v>363</v>
      </c>
    </row>
    <row r="108" spans="1:59" ht="15.75" hidden="1" customHeight="1" x14ac:dyDescent="0.25">
      <c r="A108" s="151" t="s">
        <v>270</v>
      </c>
      <c r="B108" s="175" t="s">
        <v>271</v>
      </c>
      <c r="C108" s="174" t="s">
        <v>272</v>
      </c>
      <c r="D108" s="147"/>
      <c r="E108" s="215"/>
      <c r="F108" s="215"/>
      <c r="G108" s="219"/>
      <c r="H108" s="215"/>
      <c r="I108" s="215"/>
      <c r="J108" s="215"/>
      <c r="K108" s="215"/>
      <c r="L108" s="215"/>
      <c r="M108" s="215"/>
      <c r="N108" s="149"/>
      <c r="O108" s="216"/>
      <c r="P108" s="218"/>
      <c r="Q108" s="216"/>
      <c r="R108" s="216"/>
      <c r="S108" s="216"/>
      <c r="T108" s="218"/>
      <c r="U108" s="216"/>
      <c r="V108" s="216"/>
      <c r="W108" s="216"/>
      <c r="X108" s="216"/>
      <c r="Y108" s="218"/>
      <c r="Z108" s="218"/>
      <c r="AA108" s="218"/>
      <c r="AB108" s="218"/>
      <c r="AC108" s="218"/>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159"/>
      <c r="BC108" s="216"/>
      <c r="BD108" s="216"/>
      <c r="BE108" s="216"/>
      <c r="BF108" s="218"/>
      <c r="BG108" s="223"/>
    </row>
    <row r="109" spans="1:59" ht="75" customHeight="1" x14ac:dyDescent="0.25">
      <c r="A109" s="151" t="s">
        <v>273</v>
      </c>
      <c r="B109" s="175" t="s">
        <v>274</v>
      </c>
      <c r="C109" s="174" t="s">
        <v>275</v>
      </c>
      <c r="D109" s="147" t="s">
        <v>101</v>
      </c>
      <c r="E109" s="215">
        <v>2017</v>
      </c>
      <c r="F109" s="215" t="s">
        <v>101</v>
      </c>
      <c r="G109" s="219">
        <v>2020</v>
      </c>
      <c r="H109" s="215" t="s">
        <v>101</v>
      </c>
      <c r="I109" s="215" t="s">
        <v>101</v>
      </c>
      <c r="J109" s="215" t="s">
        <v>101</v>
      </c>
      <c r="K109" s="215" t="s">
        <v>101</v>
      </c>
      <c r="L109" s="215" t="s">
        <v>101</v>
      </c>
      <c r="M109" s="215" t="s">
        <v>101</v>
      </c>
      <c r="N109" s="149">
        <v>0</v>
      </c>
      <c r="O109" s="216">
        <v>0</v>
      </c>
      <c r="P109" s="218">
        <v>0</v>
      </c>
      <c r="Q109" s="216">
        <v>0</v>
      </c>
      <c r="R109" s="216">
        <v>0</v>
      </c>
      <c r="S109" s="216">
        <v>0</v>
      </c>
      <c r="T109" s="218">
        <v>0</v>
      </c>
      <c r="U109" s="216">
        <v>9.2059999999999995</v>
      </c>
      <c r="V109" s="216">
        <f t="shared" ref="V109:V114" si="97">Y109</f>
        <v>0</v>
      </c>
      <c r="W109" s="216">
        <f t="shared" ref="W109:W114" si="98">AI109</f>
        <v>0</v>
      </c>
      <c r="X109" s="216">
        <f t="shared" ref="X109:X114" si="99">AN109</f>
        <v>2.3199999999999998</v>
      </c>
      <c r="Y109" s="218">
        <v>0</v>
      </c>
      <c r="Z109" s="218">
        <v>0</v>
      </c>
      <c r="AA109" s="218">
        <v>0</v>
      </c>
      <c r="AB109" s="218">
        <v>0</v>
      </c>
      <c r="AC109" s="218">
        <v>0</v>
      </c>
      <c r="AD109" s="216">
        <v>0</v>
      </c>
      <c r="AE109" s="216">
        <v>0</v>
      </c>
      <c r="AF109" s="216">
        <v>0</v>
      </c>
      <c r="AG109" s="216">
        <v>0</v>
      </c>
      <c r="AH109" s="216">
        <v>0</v>
      </c>
      <c r="AI109" s="216">
        <v>0</v>
      </c>
      <c r="AJ109" s="216">
        <v>0</v>
      </c>
      <c r="AK109" s="216">
        <v>0</v>
      </c>
      <c r="AL109" s="216">
        <v>0</v>
      </c>
      <c r="AM109" s="216">
        <v>0</v>
      </c>
      <c r="AN109" s="216">
        <f t="shared" ref="AN109:AN114" si="100">SUM(AO109:AQ109)+AV109</f>
        <v>2.3199999999999998</v>
      </c>
      <c r="AO109" s="216">
        <v>0</v>
      </c>
      <c r="AP109" s="216">
        <v>0</v>
      </c>
      <c r="AQ109" s="216">
        <f>SUBTOTAL(9,AR109:AU109)</f>
        <v>2.3199999999999998</v>
      </c>
      <c r="AR109" s="216">
        <v>0</v>
      </c>
      <c r="AS109" s="216">
        <v>0</v>
      </c>
      <c r="AT109" s="216">
        <v>0</v>
      </c>
      <c r="AU109" s="216">
        <f>0.5+0.45+0.4+0.35+0.3+0.15+0.1+0.07</f>
        <v>2.3199999999999998</v>
      </c>
      <c r="AV109" s="216">
        <v>0</v>
      </c>
      <c r="AW109" s="216">
        <f t="shared" ref="AW109:AW114" si="101">SUM(AX109:BA109)</f>
        <v>0</v>
      </c>
      <c r="AX109" s="216">
        <f t="shared" ref="AX109:AY114" si="102">AE109+AJ109</f>
        <v>0</v>
      </c>
      <c r="AY109" s="216">
        <f t="shared" si="102"/>
        <v>0</v>
      </c>
      <c r="AZ109" s="216">
        <f>AG109+AL109+O109</f>
        <v>0</v>
      </c>
      <c r="BA109" s="216">
        <v>0</v>
      </c>
      <c r="BB109" s="159">
        <f t="shared" ref="BB109:BB114" si="103">SUM(BC109:BF109)</f>
        <v>2.3199999999999998</v>
      </c>
      <c r="BC109" s="216">
        <f t="shared" ref="BC109:BD114" si="104">AE109+AO109</f>
        <v>0</v>
      </c>
      <c r="BD109" s="216">
        <f t="shared" si="104"/>
        <v>0</v>
      </c>
      <c r="BE109" s="216">
        <f t="shared" ref="BE109:BE114" si="105">AG109+AQ109+O109</f>
        <v>2.3199999999999998</v>
      </c>
      <c r="BF109" s="218">
        <f t="shared" ref="BF109:BF114" si="106">AH109+AV109</f>
        <v>0</v>
      </c>
      <c r="BG109" s="223" t="s">
        <v>363</v>
      </c>
    </row>
    <row r="110" spans="1:59" ht="75" customHeight="1" x14ac:dyDescent="0.25">
      <c r="A110" s="151" t="s">
        <v>276</v>
      </c>
      <c r="B110" s="175" t="s">
        <v>277</v>
      </c>
      <c r="C110" s="174" t="s">
        <v>278</v>
      </c>
      <c r="D110" s="147" t="s">
        <v>101</v>
      </c>
      <c r="E110" s="215">
        <v>2017</v>
      </c>
      <c r="F110" s="215" t="s">
        <v>101</v>
      </c>
      <c r="G110" s="219">
        <v>2020</v>
      </c>
      <c r="H110" s="215" t="s">
        <v>101</v>
      </c>
      <c r="I110" s="215" t="s">
        <v>101</v>
      </c>
      <c r="J110" s="215" t="s">
        <v>101</v>
      </c>
      <c r="K110" s="215" t="s">
        <v>101</v>
      </c>
      <c r="L110" s="215" t="s">
        <v>101</v>
      </c>
      <c r="M110" s="215" t="s">
        <v>101</v>
      </c>
      <c r="N110" s="149">
        <v>0</v>
      </c>
      <c r="O110" s="216">
        <v>0</v>
      </c>
      <c r="P110" s="218">
        <v>0</v>
      </c>
      <c r="Q110" s="216">
        <v>0</v>
      </c>
      <c r="R110" s="216">
        <v>0</v>
      </c>
      <c r="S110" s="216">
        <v>0</v>
      </c>
      <c r="T110" s="218">
        <v>0</v>
      </c>
      <c r="U110" s="218">
        <v>4.2282000000000002</v>
      </c>
      <c r="V110" s="216">
        <f t="shared" si="97"/>
        <v>0</v>
      </c>
      <c r="W110" s="216">
        <f t="shared" si="98"/>
        <v>0</v>
      </c>
      <c r="X110" s="216">
        <f t="shared" si="99"/>
        <v>0.9</v>
      </c>
      <c r="Y110" s="218">
        <v>0</v>
      </c>
      <c r="Z110" s="218">
        <v>0</v>
      </c>
      <c r="AA110" s="218">
        <v>0</v>
      </c>
      <c r="AB110" s="218">
        <v>0</v>
      </c>
      <c r="AC110" s="218">
        <v>0</v>
      </c>
      <c r="AD110" s="216">
        <v>0</v>
      </c>
      <c r="AE110" s="216">
        <v>0</v>
      </c>
      <c r="AF110" s="216">
        <v>0</v>
      </c>
      <c r="AG110" s="216">
        <v>0</v>
      </c>
      <c r="AH110" s="216">
        <v>0</v>
      </c>
      <c r="AI110" s="216">
        <v>0</v>
      </c>
      <c r="AJ110" s="216">
        <v>0</v>
      </c>
      <c r="AK110" s="216">
        <v>0</v>
      </c>
      <c r="AL110" s="216">
        <v>0</v>
      </c>
      <c r="AM110" s="216">
        <v>0</v>
      </c>
      <c r="AN110" s="216">
        <f t="shared" si="100"/>
        <v>0.9</v>
      </c>
      <c r="AO110" s="216">
        <v>0</v>
      </c>
      <c r="AP110" s="216">
        <v>0</v>
      </c>
      <c r="AQ110" s="216">
        <f>SUBTOTAL(9,AR110:AU110)</f>
        <v>0.9</v>
      </c>
      <c r="AR110" s="216">
        <v>0</v>
      </c>
      <c r="AS110" s="216">
        <v>0</v>
      </c>
      <c r="AT110" s="216">
        <v>0</v>
      </c>
      <c r="AU110" s="216">
        <f>0.175*5+0.005*5</f>
        <v>0.9</v>
      </c>
      <c r="AV110" s="216">
        <v>0</v>
      </c>
      <c r="AW110" s="216">
        <f t="shared" si="101"/>
        <v>0</v>
      </c>
      <c r="AX110" s="216">
        <f t="shared" si="102"/>
        <v>0</v>
      </c>
      <c r="AY110" s="216">
        <f t="shared" si="102"/>
        <v>0</v>
      </c>
      <c r="AZ110" s="216">
        <f>AG110+AL110+O110</f>
        <v>0</v>
      </c>
      <c r="BA110" s="216">
        <v>0</v>
      </c>
      <c r="BB110" s="159">
        <f t="shared" si="103"/>
        <v>0.9</v>
      </c>
      <c r="BC110" s="216">
        <f t="shared" si="104"/>
        <v>0</v>
      </c>
      <c r="BD110" s="216">
        <f t="shared" si="104"/>
        <v>0</v>
      </c>
      <c r="BE110" s="216">
        <f t="shared" si="105"/>
        <v>0.9</v>
      </c>
      <c r="BF110" s="218">
        <f t="shared" si="106"/>
        <v>0</v>
      </c>
      <c r="BG110" s="223" t="s">
        <v>363</v>
      </c>
    </row>
    <row r="111" spans="1:59" ht="33.75" customHeight="1" x14ac:dyDescent="0.25">
      <c r="A111" s="151" t="s">
        <v>259</v>
      </c>
      <c r="B111" s="158" t="s">
        <v>279</v>
      </c>
      <c r="C111" s="147" t="s">
        <v>280</v>
      </c>
      <c r="D111" s="215" t="s">
        <v>101</v>
      </c>
      <c r="E111" s="215">
        <v>2017</v>
      </c>
      <c r="F111" s="215" t="s">
        <v>101</v>
      </c>
      <c r="G111" s="215">
        <v>2017</v>
      </c>
      <c r="H111" s="215" t="s">
        <v>101</v>
      </c>
      <c r="I111" s="215" t="s">
        <v>101</v>
      </c>
      <c r="J111" s="215" t="s">
        <v>101</v>
      </c>
      <c r="K111" s="215" t="s">
        <v>101</v>
      </c>
      <c r="L111" s="215" t="s">
        <v>101</v>
      </c>
      <c r="M111" s="215" t="s">
        <v>101</v>
      </c>
      <c r="N111" s="149">
        <v>0</v>
      </c>
      <c r="O111" s="216">
        <v>0</v>
      </c>
      <c r="P111" s="218">
        <v>0</v>
      </c>
      <c r="Q111" s="216">
        <v>0</v>
      </c>
      <c r="R111" s="216">
        <v>0</v>
      </c>
      <c r="S111" s="216">
        <v>0</v>
      </c>
      <c r="T111" s="218">
        <v>0</v>
      </c>
      <c r="U111" s="216">
        <f>X111</f>
        <v>0.21239999999999998</v>
      </c>
      <c r="V111" s="216">
        <f t="shared" si="97"/>
        <v>0</v>
      </c>
      <c r="W111" s="216">
        <f t="shared" si="98"/>
        <v>0</v>
      </c>
      <c r="X111" s="216">
        <f t="shared" si="99"/>
        <v>0.21239999999999998</v>
      </c>
      <c r="Y111" s="218">
        <v>0</v>
      </c>
      <c r="Z111" s="218">
        <v>0</v>
      </c>
      <c r="AA111" s="218">
        <v>0</v>
      </c>
      <c r="AB111" s="218">
        <v>0</v>
      </c>
      <c r="AC111" s="218">
        <v>0</v>
      </c>
      <c r="AD111" s="216">
        <v>0</v>
      </c>
      <c r="AE111" s="216">
        <v>0</v>
      </c>
      <c r="AF111" s="216">
        <v>0</v>
      </c>
      <c r="AG111" s="216">
        <v>0</v>
      </c>
      <c r="AH111" s="216">
        <v>0</v>
      </c>
      <c r="AI111" s="216">
        <v>0</v>
      </c>
      <c r="AJ111" s="216">
        <v>0</v>
      </c>
      <c r="AK111" s="216">
        <v>0</v>
      </c>
      <c r="AL111" s="216">
        <v>0</v>
      </c>
      <c r="AM111" s="216">
        <v>0</v>
      </c>
      <c r="AN111" s="216">
        <f t="shared" si="100"/>
        <v>0.21239999999999998</v>
      </c>
      <c r="AO111" s="216">
        <v>0</v>
      </c>
      <c r="AP111" s="216">
        <v>0</v>
      </c>
      <c r="AQ111" s="216">
        <f>0.18*1.18</f>
        <v>0.21239999999999998</v>
      </c>
      <c r="AR111" s="216">
        <v>0</v>
      </c>
      <c r="AS111" s="216">
        <f>AQ111</f>
        <v>0.21239999999999998</v>
      </c>
      <c r="AT111" s="216">
        <v>0</v>
      </c>
      <c r="AU111" s="216">
        <v>0</v>
      </c>
      <c r="AV111" s="216">
        <v>0</v>
      </c>
      <c r="AW111" s="216">
        <f t="shared" si="101"/>
        <v>0</v>
      </c>
      <c r="AX111" s="216">
        <f t="shared" si="102"/>
        <v>0</v>
      </c>
      <c r="AY111" s="216">
        <f t="shared" si="102"/>
        <v>0</v>
      </c>
      <c r="AZ111" s="216">
        <f>AG111+AL111+O111</f>
        <v>0</v>
      </c>
      <c r="BA111" s="216">
        <v>0</v>
      </c>
      <c r="BB111" s="159">
        <f t="shared" si="103"/>
        <v>0.21239999999999998</v>
      </c>
      <c r="BC111" s="216">
        <f t="shared" si="104"/>
        <v>0</v>
      </c>
      <c r="BD111" s="216">
        <f t="shared" si="104"/>
        <v>0</v>
      </c>
      <c r="BE111" s="216">
        <f t="shared" si="105"/>
        <v>0.21239999999999998</v>
      </c>
      <c r="BF111" s="218">
        <f t="shared" si="106"/>
        <v>0</v>
      </c>
      <c r="BG111" s="223" t="s">
        <v>364</v>
      </c>
    </row>
    <row r="112" spans="1:59" ht="45" customHeight="1" x14ac:dyDescent="0.25">
      <c r="A112" s="151" t="s">
        <v>259</v>
      </c>
      <c r="B112" s="158" t="s">
        <v>281</v>
      </c>
      <c r="C112" s="147" t="s">
        <v>282</v>
      </c>
      <c r="D112" s="215" t="s">
        <v>101</v>
      </c>
      <c r="E112" s="215">
        <v>2017</v>
      </c>
      <c r="F112" s="215" t="s">
        <v>101</v>
      </c>
      <c r="G112" s="215">
        <v>2017</v>
      </c>
      <c r="H112" s="215" t="s">
        <v>101</v>
      </c>
      <c r="I112" s="215" t="s">
        <v>101</v>
      </c>
      <c r="J112" s="215" t="s">
        <v>101</v>
      </c>
      <c r="K112" s="215" t="s">
        <v>101</v>
      </c>
      <c r="L112" s="215" t="s">
        <v>101</v>
      </c>
      <c r="M112" s="215" t="s">
        <v>101</v>
      </c>
      <c r="N112" s="149">
        <v>0</v>
      </c>
      <c r="O112" s="216">
        <v>0</v>
      </c>
      <c r="P112" s="218">
        <v>0</v>
      </c>
      <c r="Q112" s="216">
        <v>0</v>
      </c>
      <c r="R112" s="216">
        <v>0</v>
      </c>
      <c r="S112" s="216">
        <v>0</v>
      </c>
      <c r="T112" s="218">
        <v>0</v>
      </c>
      <c r="U112" s="216">
        <f>X112</f>
        <v>0.3999994</v>
      </c>
      <c r="V112" s="216">
        <f t="shared" si="97"/>
        <v>0</v>
      </c>
      <c r="W112" s="216">
        <f t="shared" si="98"/>
        <v>0</v>
      </c>
      <c r="X112" s="216">
        <f t="shared" si="99"/>
        <v>0.3999994</v>
      </c>
      <c r="Y112" s="218">
        <v>0</v>
      </c>
      <c r="Z112" s="218">
        <v>0</v>
      </c>
      <c r="AA112" s="218">
        <v>0</v>
      </c>
      <c r="AB112" s="218">
        <v>0</v>
      </c>
      <c r="AC112" s="218">
        <v>0</v>
      </c>
      <c r="AD112" s="216">
        <v>0</v>
      </c>
      <c r="AE112" s="216">
        <v>0</v>
      </c>
      <c r="AF112" s="216">
        <v>0</v>
      </c>
      <c r="AG112" s="216">
        <v>0</v>
      </c>
      <c r="AH112" s="216">
        <v>0</v>
      </c>
      <c r="AI112" s="216">
        <v>0</v>
      </c>
      <c r="AJ112" s="216">
        <v>0</v>
      </c>
      <c r="AK112" s="216">
        <v>0</v>
      </c>
      <c r="AL112" s="216">
        <v>0</v>
      </c>
      <c r="AM112" s="216">
        <v>0</v>
      </c>
      <c r="AN112" s="216">
        <f t="shared" si="100"/>
        <v>0.3999994</v>
      </c>
      <c r="AO112" s="216">
        <v>0</v>
      </c>
      <c r="AP112" s="216">
        <v>0</v>
      </c>
      <c r="AQ112" s="216">
        <f>SUBTOTAL(9,AR112:AU112)</f>
        <v>0.3999994</v>
      </c>
      <c r="AR112" s="216">
        <v>0</v>
      </c>
      <c r="AS112" s="216">
        <v>0.3999994</v>
      </c>
      <c r="AT112" s="216">
        <v>0</v>
      </c>
      <c r="AU112" s="216">
        <v>0</v>
      </c>
      <c r="AV112" s="216">
        <v>0</v>
      </c>
      <c r="AW112" s="216">
        <f t="shared" si="101"/>
        <v>0</v>
      </c>
      <c r="AX112" s="216">
        <f t="shared" si="102"/>
        <v>0</v>
      </c>
      <c r="AY112" s="216">
        <f t="shared" si="102"/>
        <v>0</v>
      </c>
      <c r="AZ112" s="216">
        <f>AG112+AL112+O112</f>
        <v>0</v>
      </c>
      <c r="BA112" s="216">
        <v>0</v>
      </c>
      <c r="BB112" s="159">
        <f t="shared" si="103"/>
        <v>0.3999994</v>
      </c>
      <c r="BC112" s="216">
        <f t="shared" si="104"/>
        <v>0</v>
      </c>
      <c r="BD112" s="216">
        <f t="shared" si="104"/>
        <v>0</v>
      </c>
      <c r="BE112" s="216">
        <f t="shared" si="105"/>
        <v>0.3999994</v>
      </c>
      <c r="BF112" s="218">
        <f t="shared" si="106"/>
        <v>0</v>
      </c>
      <c r="BG112" s="228" t="s">
        <v>365</v>
      </c>
    </row>
    <row r="113" spans="1:59" ht="30" customHeight="1" x14ac:dyDescent="0.25">
      <c r="A113" s="151" t="s">
        <v>259</v>
      </c>
      <c r="B113" s="158" t="s">
        <v>283</v>
      </c>
      <c r="C113" s="147" t="s">
        <v>284</v>
      </c>
      <c r="D113" s="215" t="s">
        <v>101</v>
      </c>
      <c r="E113" s="215">
        <v>2017</v>
      </c>
      <c r="F113" s="215" t="s">
        <v>101</v>
      </c>
      <c r="G113" s="215">
        <v>2017</v>
      </c>
      <c r="H113" s="215" t="s">
        <v>101</v>
      </c>
      <c r="I113" s="215" t="s">
        <v>101</v>
      </c>
      <c r="J113" s="215" t="s">
        <v>101</v>
      </c>
      <c r="K113" s="215" t="s">
        <v>101</v>
      </c>
      <c r="L113" s="215" t="s">
        <v>101</v>
      </c>
      <c r="M113" s="215" t="s">
        <v>101</v>
      </c>
      <c r="N113" s="149">
        <v>0</v>
      </c>
      <c r="O113" s="216">
        <v>0</v>
      </c>
      <c r="P113" s="218">
        <v>0</v>
      </c>
      <c r="Q113" s="216">
        <v>0</v>
      </c>
      <c r="R113" s="216">
        <f>O113+AG113+AQ113</f>
        <v>0.34219999999999995</v>
      </c>
      <c r="S113" s="216">
        <f>O113+AG113+AQ113</f>
        <v>0.34219999999999995</v>
      </c>
      <c r="T113" s="218">
        <v>0</v>
      </c>
      <c r="U113" s="216">
        <f>R113+AJ113+AX113</f>
        <v>0.34219999999999995</v>
      </c>
      <c r="V113" s="216">
        <f t="shared" si="97"/>
        <v>0</v>
      </c>
      <c r="W113" s="216">
        <f t="shared" si="98"/>
        <v>0</v>
      </c>
      <c r="X113" s="216">
        <f t="shared" si="99"/>
        <v>0.34219999999999995</v>
      </c>
      <c r="Y113" s="218">
        <v>0</v>
      </c>
      <c r="Z113" s="218">
        <v>0</v>
      </c>
      <c r="AA113" s="218">
        <v>0</v>
      </c>
      <c r="AB113" s="218">
        <v>0</v>
      </c>
      <c r="AC113" s="218">
        <v>0</v>
      </c>
      <c r="AD113" s="216">
        <v>0</v>
      </c>
      <c r="AE113" s="216">
        <v>0</v>
      </c>
      <c r="AF113" s="216">
        <v>0</v>
      </c>
      <c r="AG113" s="216">
        <v>0</v>
      </c>
      <c r="AH113" s="216">
        <v>0</v>
      </c>
      <c r="AI113" s="216">
        <v>0</v>
      </c>
      <c r="AJ113" s="216">
        <v>0</v>
      </c>
      <c r="AK113" s="216">
        <v>0</v>
      </c>
      <c r="AL113" s="216">
        <v>0</v>
      </c>
      <c r="AM113" s="216">
        <v>0</v>
      </c>
      <c r="AN113" s="216">
        <f t="shared" si="100"/>
        <v>0.34219999999999995</v>
      </c>
      <c r="AO113" s="216">
        <v>0</v>
      </c>
      <c r="AP113" s="216">
        <v>0</v>
      </c>
      <c r="AQ113" s="218">
        <f>0.29*1.18</f>
        <v>0.34219999999999995</v>
      </c>
      <c r="AR113" s="216">
        <v>0</v>
      </c>
      <c r="AS113" s="216">
        <f>AQ113</f>
        <v>0.34219999999999995</v>
      </c>
      <c r="AT113" s="216">
        <v>0</v>
      </c>
      <c r="AU113" s="216">
        <v>0</v>
      </c>
      <c r="AV113" s="216">
        <v>0</v>
      </c>
      <c r="AW113" s="216">
        <f t="shared" si="101"/>
        <v>0</v>
      </c>
      <c r="AX113" s="216">
        <f t="shared" si="102"/>
        <v>0</v>
      </c>
      <c r="AY113" s="216">
        <f t="shared" si="102"/>
        <v>0</v>
      </c>
      <c r="AZ113" s="216">
        <f>AG113+AL113+O113</f>
        <v>0</v>
      </c>
      <c r="BA113" s="216">
        <v>0</v>
      </c>
      <c r="BB113" s="159">
        <f t="shared" si="103"/>
        <v>0.34219999999999995</v>
      </c>
      <c r="BC113" s="216">
        <f t="shared" si="104"/>
        <v>0</v>
      </c>
      <c r="BD113" s="216">
        <f t="shared" si="104"/>
        <v>0</v>
      </c>
      <c r="BE113" s="216">
        <f t="shared" si="105"/>
        <v>0.34219999999999995</v>
      </c>
      <c r="BF113" s="218">
        <f t="shared" si="106"/>
        <v>0</v>
      </c>
      <c r="BG113" s="223" t="s">
        <v>366</v>
      </c>
    </row>
    <row r="114" spans="1:59" ht="21" customHeight="1" x14ac:dyDescent="0.25">
      <c r="A114" s="151" t="s">
        <v>259</v>
      </c>
      <c r="B114" s="162" t="s">
        <v>285</v>
      </c>
      <c r="C114" s="147" t="s">
        <v>286</v>
      </c>
      <c r="D114" s="215" t="s">
        <v>343</v>
      </c>
      <c r="E114" s="229">
        <v>2015</v>
      </c>
      <c r="F114" s="229">
        <v>2015</v>
      </c>
      <c r="G114" s="215" t="s">
        <v>101</v>
      </c>
      <c r="H114" s="229" t="s">
        <v>101</v>
      </c>
      <c r="I114" s="229" t="s">
        <v>101</v>
      </c>
      <c r="J114" s="229" t="s">
        <v>101</v>
      </c>
      <c r="K114" s="229" t="s">
        <v>101</v>
      </c>
      <c r="L114" s="229" t="s">
        <v>101</v>
      </c>
      <c r="M114" s="229" t="s">
        <v>101</v>
      </c>
      <c r="N114" s="149">
        <v>0</v>
      </c>
      <c r="O114" s="230">
        <f>0.251*1.18</f>
        <v>0.29618</v>
      </c>
      <c r="P114" s="231">
        <v>0.29618</v>
      </c>
      <c r="Q114" s="231">
        <v>0.29618</v>
      </c>
      <c r="R114" s="216">
        <f>O114+AG114+AQ114</f>
        <v>0.29618</v>
      </c>
      <c r="S114" s="216">
        <f>O114+AG114+AQ114</f>
        <v>0.29618</v>
      </c>
      <c r="T114" s="231">
        <v>0.29618</v>
      </c>
      <c r="U114" s="216">
        <f>R114+AJ114+AX114</f>
        <v>0.29618</v>
      </c>
      <c r="V114" s="216">
        <f t="shared" si="97"/>
        <v>0</v>
      </c>
      <c r="W114" s="216">
        <f t="shared" si="98"/>
        <v>0</v>
      </c>
      <c r="X114" s="216">
        <f t="shared" si="99"/>
        <v>0</v>
      </c>
      <c r="Y114" s="218">
        <f>SUM(Z114:AC114)</f>
        <v>0</v>
      </c>
      <c r="Z114" s="218">
        <v>0</v>
      </c>
      <c r="AA114" s="218">
        <v>0</v>
      </c>
      <c r="AB114" s="218">
        <v>0</v>
      </c>
      <c r="AC114" s="218">
        <v>0</v>
      </c>
      <c r="AD114" s="216">
        <f>SUM(AE114:AH114)</f>
        <v>0</v>
      </c>
      <c r="AE114" s="216">
        <v>0</v>
      </c>
      <c r="AF114" s="216">
        <v>0</v>
      </c>
      <c r="AG114" s="216">
        <v>0</v>
      </c>
      <c r="AH114" s="216">
        <v>0</v>
      </c>
      <c r="AI114" s="216">
        <f>SUM(AJ114:AM114)</f>
        <v>0</v>
      </c>
      <c r="AJ114" s="216">
        <v>0</v>
      </c>
      <c r="AK114" s="216">
        <v>0</v>
      </c>
      <c r="AL114" s="216">
        <v>0</v>
      </c>
      <c r="AM114" s="216">
        <v>0</v>
      </c>
      <c r="AN114" s="216">
        <f t="shared" si="100"/>
        <v>0</v>
      </c>
      <c r="AO114" s="216">
        <v>0</v>
      </c>
      <c r="AP114" s="216">
        <v>0</v>
      </c>
      <c r="AQ114" s="216">
        <v>0</v>
      </c>
      <c r="AR114" s="216">
        <v>0</v>
      </c>
      <c r="AS114" s="216">
        <v>0</v>
      </c>
      <c r="AT114" s="216">
        <v>0</v>
      </c>
      <c r="AU114" s="216">
        <v>0</v>
      </c>
      <c r="AV114" s="216">
        <v>0</v>
      </c>
      <c r="AW114" s="216">
        <f t="shared" si="101"/>
        <v>0.296209</v>
      </c>
      <c r="AX114" s="216">
        <f t="shared" si="102"/>
        <v>0</v>
      </c>
      <c r="AY114" s="216">
        <f t="shared" si="102"/>
        <v>0</v>
      </c>
      <c r="AZ114" s="216">
        <f>AG114+AL114+O114+0.000029</f>
        <v>0.296209</v>
      </c>
      <c r="BA114" s="216">
        <v>0</v>
      </c>
      <c r="BB114" s="159">
        <f t="shared" si="103"/>
        <v>0.29618</v>
      </c>
      <c r="BC114" s="216">
        <f t="shared" si="104"/>
        <v>0</v>
      </c>
      <c r="BD114" s="216">
        <f t="shared" si="104"/>
        <v>0</v>
      </c>
      <c r="BE114" s="216">
        <f t="shared" si="105"/>
        <v>0.29618</v>
      </c>
      <c r="BF114" s="218">
        <f t="shared" si="106"/>
        <v>0</v>
      </c>
      <c r="BG114" s="232" t="s">
        <v>101</v>
      </c>
    </row>
    <row r="115" spans="1:59" ht="15.75" customHeight="1" x14ac:dyDescent="0.25">
      <c r="A115" s="233"/>
      <c r="B115" s="234"/>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6"/>
      <c r="AS115" s="236"/>
      <c r="AT115" s="236"/>
      <c r="AU115" s="236"/>
      <c r="AV115" s="235"/>
      <c r="AW115" s="235"/>
      <c r="AX115" s="235"/>
      <c r="AY115" s="235"/>
      <c r="AZ115" s="235"/>
      <c r="BA115" s="235"/>
      <c r="BB115" s="236"/>
      <c r="BC115" s="237"/>
      <c r="BD115" s="237"/>
      <c r="BE115" s="237"/>
      <c r="BF115" s="237"/>
      <c r="BG115" s="237"/>
    </row>
    <row r="116" spans="1:59" ht="55.5" customHeight="1" x14ac:dyDescent="0.25">
      <c r="A116" s="111" t="s">
        <v>367</v>
      </c>
      <c r="B116" s="111"/>
      <c r="C116" s="111"/>
      <c r="D116" s="111"/>
      <c r="E116" s="111"/>
      <c r="F116" s="111"/>
      <c r="G116" s="111"/>
      <c r="H116" s="111"/>
      <c r="I116" s="111"/>
      <c r="J116" s="111"/>
      <c r="K116" s="111"/>
      <c r="L116" s="111"/>
      <c r="M116" s="111"/>
      <c r="N116" s="111"/>
      <c r="O116" s="111"/>
      <c r="P116" s="111"/>
      <c r="Q116" s="238"/>
      <c r="R116" s="238"/>
      <c r="S116" s="238"/>
      <c r="T116" s="238"/>
      <c r="U116" s="238"/>
    </row>
    <row r="117" spans="1:59" ht="40.5" customHeight="1" x14ac:dyDescent="0.25">
      <c r="A117" s="111" t="s">
        <v>368</v>
      </c>
      <c r="B117" s="111"/>
      <c r="C117" s="111"/>
      <c r="D117" s="111"/>
      <c r="E117" s="111"/>
      <c r="F117" s="111"/>
      <c r="G117" s="111"/>
      <c r="H117" s="111"/>
      <c r="I117" s="111"/>
      <c r="J117" s="111"/>
      <c r="K117" s="111"/>
      <c r="L117" s="111"/>
      <c r="M117" s="111"/>
      <c r="N117" s="111"/>
      <c r="O117" s="111"/>
      <c r="P117" s="111"/>
      <c r="Q117" s="239"/>
      <c r="R117" s="239"/>
      <c r="S117" s="239"/>
      <c r="T117" s="239"/>
      <c r="U117" s="239"/>
    </row>
    <row r="118" spans="1:59" ht="57.75" customHeight="1" x14ac:dyDescent="0.25">
      <c r="A118" s="111" t="s">
        <v>369</v>
      </c>
      <c r="B118" s="111"/>
      <c r="C118" s="111"/>
      <c r="D118" s="111"/>
      <c r="E118" s="111"/>
      <c r="F118" s="111"/>
      <c r="G118" s="111"/>
      <c r="H118" s="111"/>
      <c r="I118" s="111"/>
      <c r="J118" s="111"/>
      <c r="K118" s="111"/>
      <c r="L118" s="111"/>
      <c r="M118" s="111"/>
      <c r="N118" s="111"/>
      <c r="O118" s="111"/>
      <c r="P118" s="111"/>
      <c r="Q118" s="239"/>
      <c r="R118" s="239"/>
      <c r="S118" s="239"/>
      <c r="T118" s="239"/>
      <c r="U118" s="239"/>
    </row>
    <row r="119" spans="1:59" ht="37.5" customHeight="1" x14ac:dyDescent="0.25">
      <c r="A119" s="111" t="s">
        <v>370</v>
      </c>
      <c r="B119" s="111"/>
      <c r="C119" s="111"/>
      <c r="D119" s="111"/>
      <c r="E119" s="111"/>
      <c r="F119" s="111"/>
      <c r="G119" s="111"/>
      <c r="H119" s="111"/>
      <c r="I119" s="111"/>
      <c r="J119" s="111"/>
      <c r="K119" s="111"/>
      <c r="L119" s="111"/>
      <c r="M119" s="111"/>
      <c r="N119" s="111"/>
      <c r="O119" s="111"/>
      <c r="P119" s="111"/>
      <c r="Q119" s="239"/>
      <c r="R119" s="239"/>
      <c r="S119" s="239"/>
      <c r="T119" s="239"/>
      <c r="U119" s="239"/>
    </row>
  </sheetData>
  <autoFilter ref="A17:BI114"/>
  <mergeCells count="38">
    <mergeCell ref="A116:P116"/>
    <mergeCell ref="A117:P117"/>
    <mergeCell ref="A118:P118"/>
    <mergeCell ref="A119:P119"/>
    <mergeCell ref="Y14:AH14"/>
    <mergeCell ref="AI14:BF14"/>
    <mergeCell ref="BG14:BG16"/>
    <mergeCell ref="H15:J15"/>
    <mergeCell ref="K15:M15"/>
    <mergeCell ref="P15:Q15"/>
    <mergeCell ref="R15:S15"/>
    <mergeCell ref="Y15:AC15"/>
    <mergeCell ref="AD15:AH15"/>
    <mergeCell ref="AI15:AM15"/>
    <mergeCell ref="AN15:AV15"/>
    <mergeCell ref="AW15:BA15"/>
    <mergeCell ref="BB15:BF15"/>
    <mergeCell ref="A9:AH9"/>
    <mergeCell ref="A10:AH10"/>
    <mergeCell ref="A11:AH11"/>
    <mergeCell ref="A12:AH12"/>
    <mergeCell ref="A14:A16"/>
    <mergeCell ref="B14:B16"/>
    <mergeCell ref="C14:C16"/>
    <mergeCell ref="D14:D16"/>
    <mergeCell ref="E14:E16"/>
    <mergeCell ref="F14:G15"/>
    <mergeCell ref="H14:M14"/>
    <mergeCell ref="N14:N16"/>
    <mergeCell ref="O14:O16"/>
    <mergeCell ref="P14:S14"/>
    <mergeCell ref="T14:U15"/>
    <mergeCell ref="V14:X15"/>
    <mergeCell ref="A4:AH4"/>
    <mergeCell ref="A5:AH5"/>
    <mergeCell ref="A6:AH6"/>
    <mergeCell ref="A7:AH7"/>
    <mergeCell ref="A8:AH8"/>
  </mergeCells>
  <printOptions horizontalCentered="1"/>
  <pageMargins left="0.196527777777778" right="0.196527777777778" top="0.31527777777777799" bottom="0.15763888888888899" header="0.31527777777777799" footer="0.51180555555555496"/>
  <pageSetup paperSize="8" firstPageNumber="0" fitToHeight="0" orientation="landscape" horizontalDpi="300" verticalDpi="300"/>
  <headerFooter>
    <oddHeader>&amp;C&amp;"Times New Roman,Обычный"&amp;12&amp;P</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IW106"/>
  <sheetViews>
    <sheetView zoomScale="70" zoomScaleNormal="70" workbookViewId="0">
      <selection activeCell="E118" sqref="E118"/>
    </sheetView>
  </sheetViews>
  <sheetFormatPr defaultRowHeight="15" x14ac:dyDescent="0.25"/>
  <cols>
    <col min="1" max="1" width="9.28515625" style="314" customWidth="1"/>
    <col min="2" max="2" width="75.85546875" style="315" customWidth="1"/>
    <col min="3" max="3" width="12.140625" style="315" customWidth="1"/>
    <col min="4" max="4" width="16.28515625" style="315" customWidth="1"/>
    <col min="5" max="5" width="15.7109375" style="315" customWidth="1"/>
    <col min="6" max="6" width="24.7109375" style="315" customWidth="1"/>
    <col min="7" max="7" width="24.28515625" style="315" customWidth="1"/>
    <col min="8" max="8" width="28.7109375" style="315" customWidth="1"/>
    <col min="9" max="9" width="21.28515625" style="315" customWidth="1"/>
    <col min="10" max="10" width="18.85546875" style="317" customWidth="1"/>
    <col min="11" max="11" width="22.5703125" style="317" customWidth="1"/>
    <col min="12" max="12" width="7.140625" style="315" customWidth="1"/>
    <col min="13" max="13" width="8.85546875" style="315" customWidth="1"/>
    <col min="14" max="14" width="13.140625" style="315" customWidth="1"/>
    <col min="15" max="243" width="9.7109375" style="314" customWidth="1"/>
    <col min="244" max="244" width="4.140625" style="314" customWidth="1"/>
    <col min="245" max="245" width="17.28515625" style="314" customWidth="1"/>
    <col min="246" max="246" width="18" style="314" customWidth="1"/>
    <col min="247" max="247" width="14.5703125" style="314" customWidth="1"/>
    <col min="248" max="249" width="11.7109375" style="314" customWidth="1"/>
    <col min="250" max="250" width="6.7109375" style="314" customWidth="1"/>
    <col min="251" max="251" width="9.5703125" style="314" customWidth="1"/>
    <col min="252" max="252" width="15" style="314" customWidth="1"/>
    <col min="253" max="253" width="14.28515625" style="314" customWidth="1"/>
    <col min="254" max="254" width="17.28515625" style="314" customWidth="1"/>
    <col min="255" max="255" width="12.5703125" style="314" customWidth="1"/>
    <col min="256" max="257" width="18.28515625" style="314" customWidth="1"/>
    <col min="258" max="1025" width="18.28515625" customWidth="1"/>
  </cols>
  <sheetData>
    <row r="1" spans="1:31" ht="15.75" x14ac:dyDescent="0.25">
      <c r="K1" s="120" t="s">
        <v>899</v>
      </c>
    </row>
    <row r="2" spans="1:31" ht="15.75" x14ac:dyDescent="0.25">
      <c r="K2" s="122" t="s">
        <v>1</v>
      </c>
    </row>
    <row r="3" spans="1:31" ht="15.75" x14ac:dyDescent="0.25">
      <c r="K3" s="122" t="s">
        <v>2</v>
      </c>
    </row>
    <row r="4" spans="1:31" ht="16.5" x14ac:dyDescent="0.25">
      <c r="A4" s="88" t="s">
        <v>900</v>
      </c>
      <c r="B4" s="88"/>
      <c r="C4" s="88"/>
      <c r="D4" s="88"/>
      <c r="E4" s="88"/>
      <c r="F4" s="88"/>
      <c r="G4" s="88"/>
      <c r="H4" s="88"/>
      <c r="I4" s="88"/>
      <c r="J4" s="88"/>
      <c r="K4" s="88"/>
    </row>
    <row r="5" spans="1:31" x14ac:dyDescent="0.25">
      <c r="B5" s="314"/>
      <c r="C5" s="314"/>
      <c r="D5" s="314"/>
      <c r="E5" s="314"/>
      <c r="F5" s="314"/>
      <c r="G5" s="314"/>
      <c r="H5" s="314"/>
      <c r="I5" s="314"/>
      <c r="J5" s="314"/>
      <c r="K5" s="314"/>
      <c r="L5" s="372"/>
      <c r="M5" s="372"/>
    </row>
    <row r="6" spans="1:31" ht="15.75" x14ac:dyDescent="0.25">
      <c r="A6" s="96" t="s">
        <v>614</v>
      </c>
      <c r="B6" s="96"/>
      <c r="C6" s="96"/>
      <c r="D6" s="96"/>
      <c r="E6" s="96"/>
      <c r="F6" s="96"/>
      <c r="G6" s="96"/>
      <c r="H6" s="96"/>
      <c r="I6" s="96"/>
      <c r="J6" s="96"/>
      <c r="K6" s="96"/>
      <c r="L6" s="306"/>
      <c r="M6" s="306"/>
      <c r="N6" s="306"/>
      <c r="O6" s="306"/>
      <c r="P6" s="306"/>
      <c r="Q6" s="306"/>
      <c r="R6" s="306"/>
      <c r="S6" s="306"/>
      <c r="T6" s="306"/>
      <c r="U6" s="306"/>
      <c r="V6" s="306"/>
      <c r="W6" s="306"/>
      <c r="X6" s="306"/>
      <c r="Y6" s="306"/>
      <c r="Z6" s="306"/>
      <c r="AA6" s="306"/>
      <c r="AB6" s="306"/>
      <c r="AC6" s="306"/>
      <c r="AD6" s="306"/>
      <c r="AE6" s="306"/>
    </row>
    <row r="7" spans="1:31" ht="15.75" x14ac:dyDescent="0.25">
      <c r="A7" s="10" t="s">
        <v>901</v>
      </c>
      <c r="B7" s="10"/>
      <c r="C7" s="10"/>
      <c r="D7" s="10"/>
      <c r="E7" s="10"/>
      <c r="F7" s="10"/>
      <c r="G7" s="10"/>
      <c r="H7" s="10"/>
      <c r="I7" s="10"/>
      <c r="J7" s="10"/>
      <c r="K7" s="10"/>
      <c r="L7" s="187"/>
      <c r="M7" s="187"/>
      <c r="N7" s="187"/>
      <c r="O7" s="187"/>
      <c r="P7" s="187"/>
      <c r="Q7" s="187"/>
      <c r="R7" s="187"/>
      <c r="S7" s="187"/>
      <c r="T7" s="187"/>
      <c r="U7" s="187"/>
      <c r="V7" s="187"/>
      <c r="W7" s="187"/>
      <c r="X7" s="187"/>
      <c r="Y7" s="187"/>
      <c r="Z7" s="187"/>
      <c r="AA7" s="187"/>
      <c r="AB7" s="187"/>
      <c r="AC7" s="187"/>
      <c r="AD7" s="187"/>
      <c r="AE7" s="187"/>
    </row>
    <row r="8" spans="1:31" ht="16.5" x14ac:dyDescent="0.25">
      <c r="B8" s="314"/>
      <c r="C8" s="314"/>
      <c r="D8" s="314"/>
      <c r="E8" s="314"/>
      <c r="F8" s="314"/>
      <c r="G8" s="314"/>
      <c r="H8" s="314"/>
      <c r="I8" s="314"/>
      <c r="J8" s="314"/>
      <c r="K8" s="314"/>
      <c r="L8" s="339"/>
      <c r="M8" s="339"/>
      <c r="N8" s="339"/>
      <c r="O8" s="339"/>
      <c r="P8" s="339"/>
      <c r="Q8" s="339"/>
      <c r="R8" s="339"/>
      <c r="S8" s="339"/>
      <c r="T8" s="339"/>
      <c r="U8" s="339"/>
      <c r="V8" s="339"/>
      <c r="W8" s="339"/>
      <c r="X8" s="339"/>
      <c r="Y8" s="339"/>
      <c r="Z8" s="339"/>
      <c r="AA8" s="339"/>
      <c r="AB8" s="339"/>
      <c r="AC8" s="339"/>
      <c r="AD8" s="339"/>
      <c r="AE8" s="339"/>
    </row>
    <row r="9" spans="1:31" ht="15.75" x14ac:dyDescent="0.25">
      <c r="A9" s="8" t="s">
        <v>902</v>
      </c>
      <c r="B9" s="8"/>
      <c r="C9" s="8"/>
      <c r="D9" s="8"/>
      <c r="E9" s="8"/>
      <c r="F9" s="8"/>
      <c r="G9" s="8"/>
      <c r="H9" s="8"/>
      <c r="I9" s="8"/>
      <c r="J9" s="8"/>
      <c r="K9" s="8"/>
      <c r="L9" s="372"/>
      <c r="M9" s="372"/>
    </row>
    <row r="10" spans="1:31" x14ac:dyDescent="0.25">
      <c r="A10" s="398"/>
      <c r="B10" s="350"/>
      <c r="C10" s="350"/>
      <c r="D10" s="350"/>
      <c r="E10" s="350"/>
      <c r="F10" s="350"/>
      <c r="G10" s="350"/>
      <c r="H10" s="350"/>
      <c r="I10" s="350"/>
      <c r="L10" s="372"/>
      <c r="M10" s="372"/>
    </row>
    <row r="11" spans="1:31" s="317" customFormat="1" ht="81.75" customHeight="1" x14ac:dyDescent="0.25">
      <c r="A11" s="2" t="s">
        <v>10</v>
      </c>
      <c r="B11" s="2" t="s">
        <v>11</v>
      </c>
      <c r="C11" s="2" t="s">
        <v>12</v>
      </c>
      <c r="D11" s="2" t="s">
        <v>903</v>
      </c>
      <c r="E11" s="2" t="s">
        <v>904</v>
      </c>
      <c r="F11" s="71" t="s">
        <v>905</v>
      </c>
      <c r="G11" s="85" t="s">
        <v>906</v>
      </c>
      <c r="H11" s="85"/>
      <c r="I11" s="2" t="s">
        <v>907</v>
      </c>
      <c r="J11" s="7" t="s">
        <v>849</v>
      </c>
      <c r="K11" s="7"/>
      <c r="L11" s="315"/>
      <c r="M11" s="315"/>
      <c r="N11" s="315"/>
      <c r="O11" s="314"/>
      <c r="P11" s="314"/>
      <c r="Q11" s="314"/>
      <c r="R11" s="314"/>
      <c r="S11" s="314"/>
      <c r="T11" s="314"/>
      <c r="U11" s="314"/>
      <c r="V11" s="314"/>
      <c r="W11" s="314"/>
      <c r="X11" s="314"/>
    </row>
    <row r="12" spans="1:31" s="317" customFormat="1" ht="233.25" customHeight="1" x14ac:dyDescent="0.25">
      <c r="A12" s="2"/>
      <c r="B12" s="2"/>
      <c r="C12" s="2"/>
      <c r="D12" s="2"/>
      <c r="E12" s="2"/>
      <c r="F12" s="71"/>
      <c r="G12" s="324" t="s">
        <v>908</v>
      </c>
      <c r="H12" s="324" t="s">
        <v>909</v>
      </c>
      <c r="I12" s="2"/>
      <c r="J12" s="327" t="s">
        <v>860</v>
      </c>
      <c r="K12" s="327" t="s">
        <v>861</v>
      </c>
      <c r="L12" s="315"/>
      <c r="M12" s="315"/>
      <c r="N12" s="315"/>
      <c r="O12" s="314"/>
      <c r="Q12" s="314"/>
      <c r="R12" s="314"/>
      <c r="S12" s="314"/>
      <c r="T12" s="314"/>
      <c r="U12" s="314"/>
      <c r="V12" s="314"/>
      <c r="W12" s="314"/>
      <c r="X12" s="314"/>
    </row>
    <row r="13" spans="1:31" s="317" customFormat="1" ht="15" customHeight="1" x14ac:dyDescent="0.25">
      <c r="A13" s="329">
        <v>1</v>
      </c>
      <c r="B13" s="329">
        <v>2</v>
      </c>
      <c r="C13" s="329">
        <v>3</v>
      </c>
      <c r="D13" s="329">
        <v>4</v>
      </c>
      <c r="E13" s="329">
        <v>5</v>
      </c>
      <c r="F13" s="329">
        <v>6</v>
      </c>
      <c r="G13" s="329">
        <v>7</v>
      </c>
      <c r="H13" s="329">
        <v>8</v>
      </c>
      <c r="I13" s="329">
        <v>9</v>
      </c>
      <c r="J13" s="329">
        <v>10</v>
      </c>
      <c r="K13" s="329">
        <v>11</v>
      </c>
      <c r="L13" s="315"/>
      <c r="M13" s="315"/>
      <c r="N13" s="315"/>
      <c r="O13" s="314"/>
      <c r="P13" s="314"/>
      <c r="Q13" s="314"/>
      <c r="R13" s="314"/>
      <c r="S13" s="314"/>
      <c r="T13" s="314"/>
      <c r="U13" s="314"/>
      <c r="V13" s="314"/>
      <c r="W13" s="314"/>
      <c r="X13" s="314"/>
    </row>
    <row r="14" spans="1:31" ht="24" hidden="1" customHeight="1" x14ac:dyDescent="0.25">
      <c r="A14" s="140">
        <v>0</v>
      </c>
      <c r="B14" s="141" t="s">
        <v>100</v>
      </c>
      <c r="C14" s="332" t="s">
        <v>101</v>
      </c>
      <c r="D14" s="332" t="s">
        <v>101</v>
      </c>
      <c r="E14" s="332" t="s">
        <v>101</v>
      </c>
      <c r="F14" s="332" t="s">
        <v>101</v>
      </c>
      <c r="G14" s="332" t="s">
        <v>101</v>
      </c>
      <c r="H14" s="332" t="s">
        <v>101</v>
      </c>
      <c r="I14" s="332" t="s">
        <v>101</v>
      </c>
      <c r="J14" s="332" t="s">
        <v>101</v>
      </c>
      <c r="K14" s="332" t="s">
        <v>101</v>
      </c>
    </row>
    <row r="15" spans="1:31" ht="24" hidden="1" customHeight="1" x14ac:dyDescent="0.25">
      <c r="A15" s="136" t="s">
        <v>102</v>
      </c>
      <c r="B15" s="146" t="s">
        <v>103</v>
      </c>
      <c r="C15" s="333" t="s">
        <v>101</v>
      </c>
      <c r="D15" s="333" t="s">
        <v>101</v>
      </c>
      <c r="E15" s="333" t="s">
        <v>101</v>
      </c>
      <c r="F15" s="333" t="s">
        <v>101</v>
      </c>
      <c r="G15" s="333" t="s">
        <v>101</v>
      </c>
      <c r="H15" s="333" t="s">
        <v>101</v>
      </c>
      <c r="I15" s="333" t="s">
        <v>101</v>
      </c>
      <c r="J15" s="333" t="s">
        <v>101</v>
      </c>
      <c r="K15" s="333" t="s">
        <v>101</v>
      </c>
    </row>
    <row r="16" spans="1:31" ht="24" hidden="1" customHeight="1" x14ac:dyDescent="0.25">
      <c r="A16" s="136" t="s">
        <v>104</v>
      </c>
      <c r="B16" s="146" t="s">
        <v>105</v>
      </c>
      <c r="C16" s="333" t="s">
        <v>101</v>
      </c>
      <c r="D16" s="333" t="s">
        <v>101</v>
      </c>
      <c r="E16" s="333" t="s">
        <v>101</v>
      </c>
      <c r="F16" s="333" t="s">
        <v>101</v>
      </c>
      <c r="G16" s="333" t="s">
        <v>101</v>
      </c>
      <c r="H16" s="333" t="s">
        <v>101</v>
      </c>
      <c r="I16" s="333" t="s">
        <v>101</v>
      </c>
      <c r="J16" s="333" t="s">
        <v>101</v>
      </c>
      <c r="K16" s="333" t="s">
        <v>101</v>
      </c>
    </row>
    <row r="17" spans="1:11" ht="31.5" hidden="1" customHeight="1" x14ac:dyDescent="0.25">
      <c r="A17" s="136" t="s">
        <v>106</v>
      </c>
      <c r="B17" s="146" t="s">
        <v>107</v>
      </c>
      <c r="C17" s="333" t="s">
        <v>101</v>
      </c>
      <c r="D17" s="333" t="s">
        <v>101</v>
      </c>
      <c r="E17" s="333" t="s">
        <v>101</v>
      </c>
      <c r="F17" s="333" t="s">
        <v>101</v>
      </c>
      <c r="G17" s="333" t="s">
        <v>101</v>
      </c>
      <c r="H17" s="333" t="s">
        <v>101</v>
      </c>
      <c r="I17" s="333" t="s">
        <v>101</v>
      </c>
      <c r="J17" s="333" t="s">
        <v>101</v>
      </c>
      <c r="K17" s="333" t="s">
        <v>101</v>
      </c>
    </row>
    <row r="18" spans="1:11" ht="24" hidden="1" customHeight="1" x14ac:dyDescent="0.25">
      <c r="A18" s="136" t="s">
        <v>108</v>
      </c>
      <c r="B18" s="146" t="s">
        <v>109</v>
      </c>
      <c r="C18" s="333" t="s">
        <v>101</v>
      </c>
      <c r="D18" s="333" t="s">
        <v>101</v>
      </c>
      <c r="E18" s="333" t="s">
        <v>101</v>
      </c>
      <c r="F18" s="333" t="s">
        <v>101</v>
      </c>
      <c r="G18" s="333" t="s">
        <v>101</v>
      </c>
      <c r="H18" s="333" t="s">
        <v>101</v>
      </c>
      <c r="I18" s="333" t="s">
        <v>101</v>
      </c>
      <c r="J18" s="333" t="s">
        <v>101</v>
      </c>
      <c r="K18" s="333" t="s">
        <v>101</v>
      </c>
    </row>
    <row r="19" spans="1:11" ht="31.5" hidden="1" customHeight="1" x14ac:dyDescent="0.25">
      <c r="A19" s="136" t="s">
        <v>110</v>
      </c>
      <c r="B19" s="146" t="s">
        <v>111</v>
      </c>
      <c r="C19" s="333" t="s">
        <v>101</v>
      </c>
      <c r="D19" s="333" t="s">
        <v>101</v>
      </c>
      <c r="E19" s="333" t="s">
        <v>101</v>
      </c>
      <c r="F19" s="333" t="s">
        <v>101</v>
      </c>
      <c r="G19" s="333" t="s">
        <v>101</v>
      </c>
      <c r="H19" s="333" t="s">
        <v>101</v>
      </c>
      <c r="I19" s="333" t="s">
        <v>101</v>
      </c>
      <c r="J19" s="333" t="s">
        <v>101</v>
      </c>
      <c r="K19" s="333" t="s">
        <v>101</v>
      </c>
    </row>
    <row r="20" spans="1:11" ht="24" hidden="1" customHeight="1" x14ac:dyDescent="0.25">
      <c r="A20" s="136" t="s">
        <v>112</v>
      </c>
      <c r="B20" s="146" t="s">
        <v>113</v>
      </c>
      <c r="C20" s="333" t="s">
        <v>101</v>
      </c>
      <c r="D20" s="333" t="s">
        <v>101</v>
      </c>
      <c r="E20" s="333" t="s">
        <v>101</v>
      </c>
      <c r="F20" s="333" t="s">
        <v>101</v>
      </c>
      <c r="G20" s="333" t="s">
        <v>101</v>
      </c>
      <c r="H20" s="333" t="s">
        <v>101</v>
      </c>
      <c r="I20" s="333" t="s">
        <v>101</v>
      </c>
      <c r="J20" s="333" t="s">
        <v>101</v>
      </c>
      <c r="K20" s="333" t="s">
        <v>101</v>
      </c>
    </row>
    <row r="21" spans="1:11" ht="18.75" hidden="1" customHeight="1" x14ac:dyDescent="0.25">
      <c r="A21" s="151" t="s">
        <v>114</v>
      </c>
      <c r="B21" s="152" t="s">
        <v>115</v>
      </c>
      <c r="C21" s="333" t="s">
        <v>101</v>
      </c>
      <c r="D21" s="333" t="s">
        <v>101</v>
      </c>
      <c r="E21" s="333" t="s">
        <v>101</v>
      </c>
      <c r="F21" s="333" t="s">
        <v>101</v>
      </c>
      <c r="G21" s="333" t="s">
        <v>101</v>
      </c>
      <c r="H21" s="333" t="s">
        <v>101</v>
      </c>
      <c r="I21" s="333" t="s">
        <v>101</v>
      </c>
      <c r="J21" s="333" t="s">
        <v>101</v>
      </c>
      <c r="K21" s="333" t="s">
        <v>101</v>
      </c>
    </row>
    <row r="22" spans="1:11" ht="32.25" hidden="1" customHeight="1" x14ac:dyDescent="0.25">
      <c r="A22" s="151" t="s">
        <v>116</v>
      </c>
      <c r="B22" s="152" t="s">
        <v>117</v>
      </c>
      <c r="C22" s="333" t="s">
        <v>101</v>
      </c>
      <c r="D22" s="333" t="s">
        <v>101</v>
      </c>
      <c r="E22" s="333" t="s">
        <v>101</v>
      </c>
      <c r="F22" s="333" t="s">
        <v>101</v>
      </c>
      <c r="G22" s="333" t="s">
        <v>101</v>
      </c>
      <c r="H22" s="333" t="s">
        <v>101</v>
      </c>
      <c r="I22" s="333" t="s">
        <v>101</v>
      </c>
      <c r="J22" s="333" t="s">
        <v>101</v>
      </c>
      <c r="K22" s="333" t="s">
        <v>101</v>
      </c>
    </row>
    <row r="23" spans="1:11" ht="36" hidden="1" customHeight="1" x14ac:dyDescent="0.25">
      <c r="A23" s="151" t="s">
        <v>118</v>
      </c>
      <c r="B23" s="152" t="s">
        <v>119</v>
      </c>
      <c r="C23" s="333" t="s">
        <v>101</v>
      </c>
      <c r="D23" s="333" t="s">
        <v>101</v>
      </c>
      <c r="E23" s="333" t="s">
        <v>101</v>
      </c>
      <c r="F23" s="333" t="s">
        <v>101</v>
      </c>
      <c r="G23" s="333" t="s">
        <v>101</v>
      </c>
      <c r="H23" s="333" t="s">
        <v>101</v>
      </c>
      <c r="I23" s="333" t="s">
        <v>101</v>
      </c>
      <c r="J23" s="333" t="s">
        <v>101</v>
      </c>
      <c r="K23" s="333" t="s">
        <v>101</v>
      </c>
    </row>
    <row r="24" spans="1:11" ht="17.25" hidden="1" customHeight="1" x14ac:dyDescent="0.25">
      <c r="A24" s="151" t="s">
        <v>118</v>
      </c>
      <c r="B24" s="162" t="s">
        <v>120</v>
      </c>
      <c r="C24" s="333" t="s">
        <v>101</v>
      </c>
      <c r="D24" s="333">
        <v>2016</v>
      </c>
      <c r="E24" s="333">
        <v>2016</v>
      </c>
      <c r="F24" s="333" t="s">
        <v>101</v>
      </c>
      <c r="G24" s="333" t="s">
        <v>101</v>
      </c>
      <c r="H24" s="333" t="s">
        <v>101</v>
      </c>
      <c r="I24" s="333" t="s">
        <v>670</v>
      </c>
      <c r="J24" s="333" t="s">
        <v>101</v>
      </c>
      <c r="K24" s="333" t="s">
        <v>101</v>
      </c>
    </row>
    <row r="25" spans="1:11" ht="17.25" hidden="1" customHeight="1" x14ac:dyDescent="0.25">
      <c r="A25" s="151" t="s">
        <v>118</v>
      </c>
      <c r="B25" s="224" t="s">
        <v>122</v>
      </c>
      <c r="C25" s="333" t="s">
        <v>101</v>
      </c>
      <c r="D25" s="333">
        <v>2017</v>
      </c>
      <c r="E25" s="333">
        <v>2017</v>
      </c>
      <c r="F25" s="333" t="s">
        <v>101</v>
      </c>
      <c r="G25" s="333" t="s">
        <v>101</v>
      </c>
      <c r="H25" s="333" t="s">
        <v>101</v>
      </c>
      <c r="I25" s="333" t="s">
        <v>670</v>
      </c>
      <c r="J25" s="333" t="s">
        <v>101</v>
      </c>
      <c r="K25" s="333" t="s">
        <v>101</v>
      </c>
    </row>
    <row r="26" spans="1:11" ht="17.25" hidden="1" customHeight="1" x14ac:dyDescent="0.25">
      <c r="A26" s="151" t="s">
        <v>118</v>
      </c>
      <c r="B26" s="224" t="s">
        <v>124</v>
      </c>
      <c r="C26" s="333" t="s">
        <v>101</v>
      </c>
      <c r="D26" s="333">
        <v>2017</v>
      </c>
      <c r="E26" s="333">
        <v>2017</v>
      </c>
      <c r="F26" s="333" t="s">
        <v>101</v>
      </c>
      <c r="G26" s="333" t="s">
        <v>101</v>
      </c>
      <c r="H26" s="333" t="s">
        <v>101</v>
      </c>
      <c r="I26" s="333" t="s">
        <v>670</v>
      </c>
      <c r="J26" s="333" t="s">
        <v>101</v>
      </c>
      <c r="K26" s="333" t="s">
        <v>101</v>
      </c>
    </row>
    <row r="27" spans="1:11" ht="31.5" hidden="1" x14ac:dyDescent="0.25">
      <c r="A27" s="151" t="s">
        <v>126</v>
      </c>
      <c r="B27" s="152" t="s">
        <v>127</v>
      </c>
      <c r="C27" s="333" t="s">
        <v>101</v>
      </c>
      <c r="D27" s="333" t="s">
        <v>101</v>
      </c>
      <c r="E27" s="333" t="s">
        <v>101</v>
      </c>
      <c r="F27" s="333" t="s">
        <v>101</v>
      </c>
      <c r="G27" s="333" t="s">
        <v>101</v>
      </c>
      <c r="H27" s="333" t="s">
        <v>101</v>
      </c>
      <c r="I27" s="333" t="s">
        <v>101</v>
      </c>
      <c r="J27" s="333" t="s">
        <v>101</v>
      </c>
      <c r="K27" s="333" t="s">
        <v>101</v>
      </c>
    </row>
    <row r="28" spans="1:11" ht="31.5" hidden="1" customHeight="1" x14ac:dyDescent="0.25">
      <c r="A28" s="151" t="s">
        <v>128</v>
      </c>
      <c r="B28" s="152" t="s">
        <v>129</v>
      </c>
      <c r="C28" s="333" t="s">
        <v>101</v>
      </c>
      <c r="D28" s="333" t="s">
        <v>101</v>
      </c>
      <c r="E28" s="333" t="s">
        <v>101</v>
      </c>
      <c r="F28" s="333" t="s">
        <v>101</v>
      </c>
      <c r="G28" s="333" t="s">
        <v>101</v>
      </c>
      <c r="H28" s="333" t="s">
        <v>101</v>
      </c>
      <c r="I28" s="333" t="s">
        <v>101</v>
      </c>
      <c r="J28" s="333" t="s">
        <v>101</v>
      </c>
      <c r="K28" s="333" t="s">
        <v>101</v>
      </c>
    </row>
    <row r="29" spans="1:11" ht="30.75" hidden="1" customHeight="1" x14ac:dyDescent="0.25">
      <c r="A29" s="151" t="s">
        <v>130</v>
      </c>
      <c r="B29" s="152" t="s">
        <v>131</v>
      </c>
      <c r="C29" s="333" t="s">
        <v>101</v>
      </c>
      <c r="D29" s="333" t="s">
        <v>101</v>
      </c>
      <c r="E29" s="333" t="s">
        <v>101</v>
      </c>
      <c r="F29" s="333" t="s">
        <v>101</v>
      </c>
      <c r="G29" s="333" t="s">
        <v>101</v>
      </c>
      <c r="H29" s="333" t="s">
        <v>101</v>
      </c>
      <c r="I29" s="333" t="s">
        <v>101</v>
      </c>
      <c r="J29" s="333" t="s">
        <v>101</v>
      </c>
      <c r="K29" s="333" t="s">
        <v>101</v>
      </c>
    </row>
    <row r="30" spans="1:11" ht="33.75" hidden="1" customHeight="1" x14ac:dyDescent="0.25">
      <c r="A30" s="151" t="s">
        <v>132</v>
      </c>
      <c r="B30" s="152" t="s">
        <v>133</v>
      </c>
      <c r="C30" s="333" t="s">
        <v>101</v>
      </c>
      <c r="D30" s="333" t="s">
        <v>101</v>
      </c>
      <c r="E30" s="333" t="s">
        <v>101</v>
      </c>
      <c r="F30" s="333" t="s">
        <v>101</v>
      </c>
      <c r="G30" s="333" t="s">
        <v>101</v>
      </c>
      <c r="H30" s="333" t="s">
        <v>101</v>
      </c>
      <c r="I30" s="333" t="s">
        <v>101</v>
      </c>
      <c r="J30" s="333" t="s">
        <v>101</v>
      </c>
      <c r="K30" s="333" t="s">
        <v>101</v>
      </c>
    </row>
    <row r="31" spans="1:11" ht="33.75" hidden="1" customHeight="1" x14ac:dyDescent="0.25">
      <c r="A31" s="151" t="s">
        <v>134</v>
      </c>
      <c r="B31" s="152" t="s">
        <v>135</v>
      </c>
      <c r="C31" s="333" t="s">
        <v>101</v>
      </c>
      <c r="D31" s="333" t="s">
        <v>101</v>
      </c>
      <c r="E31" s="333" t="s">
        <v>101</v>
      </c>
      <c r="F31" s="333" t="s">
        <v>101</v>
      </c>
      <c r="G31" s="333" t="s">
        <v>101</v>
      </c>
      <c r="H31" s="333" t="s">
        <v>101</v>
      </c>
      <c r="I31" s="333" t="s">
        <v>101</v>
      </c>
      <c r="J31" s="333" t="s">
        <v>101</v>
      </c>
      <c r="K31" s="333" t="s">
        <v>101</v>
      </c>
    </row>
    <row r="32" spans="1:11" ht="33.75" hidden="1" customHeight="1" x14ac:dyDescent="0.25">
      <c r="A32" s="151" t="s">
        <v>136</v>
      </c>
      <c r="B32" s="152" t="s">
        <v>137</v>
      </c>
      <c r="C32" s="333" t="s">
        <v>101</v>
      </c>
      <c r="D32" s="333" t="s">
        <v>101</v>
      </c>
      <c r="E32" s="333" t="s">
        <v>101</v>
      </c>
      <c r="F32" s="333" t="s">
        <v>101</v>
      </c>
      <c r="G32" s="333" t="s">
        <v>101</v>
      </c>
      <c r="H32" s="333" t="s">
        <v>101</v>
      </c>
      <c r="I32" s="333" t="s">
        <v>101</v>
      </c>
      <c r="J32" s="333" t="s">
        <v>101</v>
      </c>
      <c r="K32" s="333" t="s">
        <v>101</v>
      </c>
    </row>
    <row r="33" spans="1:11" ht="32.25" hidden="1" customHeight="1" x14ac:dyDescent="0.25">
      <c r="A33" s="151" t="s">
        <v>138</v>
      </c>
      <c r="B33" s="152" t="s">
        <v>139</v>
      </c>
      <c r="C33" s="333" t="s">
        <v>101</v>
      </c>
      <c r="D33" s="333" t="s">
        <v>101</v>
      </c>
      <c r="E33" s="333" t="s">
        <v>101</v>
      </c>
      <c r="F33" s="333" t="s">
        <v>101</v>
      </c>
      <c r="G33" s="333" t="s">
        <v>101</v>
      </c>
      <c r="H33" s="333" t="s">
        <v>101</v>
      </c>
      <c r="I33" s="333" t="s">
        <v>101</v>
      </c>
      <c r="J33" s="333" t="s">
        <v>101</v>
      </c>
      <c r="K33" s="333" t="s">
        <v>101</v>
      </c>
    </row>
    <row r="34" spans="1:11" ht="66.75" hidden="1" customHeight="1" x14ac:dyDescent="0.25">
      <c r="A34" s="151" t="s">
        <v>138</v>
      </c>
      <c r="B34" s="152" t="s">
        <v>140</v>
      </c>
      <c r="C34" s="333" t="s">
        <v>101</v>
      </c>
      <c r="D34" s="333" t="s">
        <v>101</v>
      </c>
      <c r="E34" s="333" t="s">
        <v>101</v>
      </c>
      <c r="F34" s="333" t="s">
        <v>101</v>
      </c>
      <c r="G34" s="333" t="s">
        <v>101</v>
      </c>
      <c r="H34" s="333" t="s">
        <v>101</v>
      </c>
      <c r="I34" s="333" t="s">
        <v>101</v>
      </c>
      <c r="J34" s="333" t="s">
        <v>101</v>
      </c>
      <c r="K34" s="333" t="s">
        <v>101</v>
      </c>
    </row>
    <row r="35" spans="1:11" ht="51" hidden="1" customHeight="1" x14ac:dyDescent="0.25">
      <c r="A35" s="151" t="s">
        <v>138</v>
      </c>
      <c r="B35" s="152" t="s">
        <v>141</v>
      </c>
      <c r="C35" s="333" t="s">
        <v>101</v>
      </c>
      <c r="D35" s="333" t="s">
        <v>101</v>
      </c>
      <c r="E35" s="333" t="s">
        <v>101</v>
      </c>
      <c r="F35" s="333" t="s">
        <v>101</v>
      </c>
      <c r="G35" s="333" t="s">
        <v>101</v>
      </c>
      <c r="H35" s="333" t="s">
        <v>101</v>
      </c>
      <c r="I35" s="333" t="s">
        <v>101</v>
      </c>
      <c r="J35" s="333" t="s">
        <v>101</v>
      </c>
      <c r="K35" s="333" t="s">
        <v>101</v>
      </c>
    </row>
    <row r="36" spans="1:11" ht="66" hidden="1" customHeight="1" x14ac:dyDescent="0.25">
      <c r="A36" s="151" t="s">
        <v>138</v>
      </c>
      <c r="B36" s="152" t="s">
        <v>142</v>
      </c>
      <c r="C36" s="333" t="s">
        <v>101</v>
      </c>
      <c r="D36" s="333" t="s">
        <v>101</v>
      </c>
      <c r="E36" s="333" t="s">
        <v>101</v>
      </c>
      <c r="F36" s="333" t="s">
        <v>101</v>
      </c>
      <c r="G36" s="333" t="s">
        <v>101</v>
      </c>
      <c r="H36" s="333" t="s">
        <v>101</v>
      </c>
      <c r="I36" s="333" t="s">
        <v>101</v>
      </c>
      <c r="J36" s="333" t="s">
        <v>101</v>
      </c>
      <c r="K36" s="333" t="s">
        <v>101</v>
      </c>
    </row>
    <row r="37" spans="1:11" ht="33" hidden="1" customHeight="1" x14ac:dyDescent="0.25">
      <c r="A37" s="151" t="s">
        <v>143</v>
      </c>
      <c r="B37" s="152" t="s">
        <v>139</v>
      </c>
      <c r="C37" s="333" t="s">
        <v>101</v>
      </c>
      <c r="D37" s="333" t="s">
        <v>101</v>
      </c>
      <c r="E37" s="333" t="s">
        <v>101</v>
      </c>
      <c r="F37" s="333" t="s">
        <v>101</v>
      </c>
      <c r="G37" s="333" t="s">
        <v>101</v>
      </c>
      <c r="H37" s="333" t="s">
        <v>101</v>
      </c>
      <c r="I37" s="333" t="s">
        <v>101</v>
      </c>
      <c r="J37" s="333" t="s">
        <v>101</v>
      </c>
      <c r="K37" s="333" t="s">
        <v>101</v>
      </c>
    </row>
    <row r="38" spans="1:11" ht="63.75" hidden="1" customHeight="1" x14ac:dyDescent="0.25">
      <c r="A38" s="151" t="s">
        <v>143</v>
      </c>
      <c r="B38" s="152" t="s">
        <v>140</v>
      </c>
      <c r="C38" s="333" t="s">
        <v>101</v>
      </c>
      <c r="D38" s="333" t="s">
        <v>101</v>
      </c>
      <c r="E38" s="333" t="s">
        <v>101</v>
      </c>
      <c r="F38" s="333" t="s">
        <v>101</v>
      </c>
      <c r="G38" s="333" t="s">
        <v>101</v>
      </c>
      <c r="H38" s="333" t="s">
        <v>101</v>
      </c>
      <c r="I38" s="333" t="s">
        <v>101</v>
      </c>
      <c r="J38" s="333" t="s">
        <v>101</v>
      </c>
      <c r="K38" s="333" t="s">
        <v>101</v>
      </c>
    </row>
    <row r="39" spans="1:11" ht="50.25" hidden="1" customHeight="1" x14ac:dyDescent="0.25">
      <c r="A39" s="151" t="s">
        <v>143</v>
      </c>
      <c r="B39" s="152" t="s">
        <v>141</v>
      </c>
      <c r="C39" s="333" t="s">
        <v>101</v>
      </c>
      <c r="D39" s="333" t="s">
        <v>101</v>
      </c>
      <c r="E39" s="333" t="s">
        <v>101</v>
      </c>
      <c r="F39" s="333" t="s">
        <v>101</v>
      </c>
      <c r="G39" s="333" t="s">
        <v>101</v>
      </c>
      <c r="H39" s="333" t="s">
        <v>101</v>
      </c>
      <c r="I39" s="333" t="s">
        <v>101</v>
      </c>
      <c r="J39" s="333" t="s">
        <v>101</v>
      </c>
      <c r="K39" s="333" t="s">
        <v>101</v>
      </c>
    </row>
    <row r="40" spans="1:11" ht="64.5" hidden="1" customHeight="1" x14ac:dyDescent="0.25">
      <c r="A40" s="151" t="s">
        <v>143</v>
      </c>
      <c r="B40" s="152" t="s">
        <v>144</v>
      </c>
      <c r="C40" s="333" t="s">
        <v>101</v>
      </c>
      <c r="D40" s="333" t="s">
        <v>101</v>
      </c>
      <c r="E40" s="333" t="s">
        <v>101</v>
      </c>
      <c r="F40" s="333" t="s">
        <v>101</v>
      </c>
      <c r="G40" s="333" t="s">
        <v>101</v>
      </c>
      <c r="H40" s="333" t="s">
        <v>101</v>
      </c>
      <c r="I40" s="333" t="s">
        <v>101</v>
      </c>
      <c r="J40" s="333" t="s">
        <v>101</v>
      </c>
      <c r="K40" s="333" t="s">
        <v>101</v>
      </c>
    </row>
    <row r="41" spans="1:11" ht="48" hidden="1" customHeight="1" x14ac:dyDescent="0.25">
      <c r="A41" s="151" t="s">
        <v>145</v>
      </c>
      <c r="B41" s="152" t="s">
        <v>146</v>
      </c>
      <c r="C41" s="333" t="s">
        <v>101</v>
      </c>
      <c r="D41" s="333" t="s">
        <v>101</v>
      </c>
      <c r="E41" s="333" t="s">
        <v>101</v>
      </c>
      <c r="F41" s="333" t="s">
        <v>101</v>
      </c>
      <c r="G41" s="333" t="s">
        <v>101</v>
      </c>
      <c r="H41" s="333" t="s">
        <v>101</v>
      </c>
      <c r="I41" s="333" t="s">
        <v>101</v>
      </c>
      <c r="J41" s="333" t="s">
        <v>101</v>
      </c>
      <c r="K41" s="333" t="s">
        <v>101</v>
      </c>
    </row>
    <row r="42" spans="1:11" ht="48" hidden="1" customHeight="1" x14ac:dyDescent="0.25">
      <c r="A42" s="151" t="s">
        <v>147</v>
      </c>
      <c r="B42" s="152" t="s">
        <v>148</v>
      </c>
      <c r="C42" s="333" t="s">
        <v>101</v>
      </c>
      <c r="D42" s="333" t="s">
        <v>101</v>
      </c>
      <c r="E42" s="333" t="s">
        <v>101</v>
      </c>
      <c r="F42" s="333" t="s">
        <v>101</v>
      </c>
      <c r="G42" s="333" t="s">
        <v>101</v>
      </c>
      <c r="H42" s="333" t="s">
        <v>101</v>
      </c>
      <c r="I42" s="333" t="s">
        <v>101</v>
      </c>
      <c r="J42" s="333" t="s">
        <v>101</v>
      </c>
      <c r="K42" s="333" t="s">
        <v>101</v>
      </c>
    </row>
    <row r="43" spans="1:11" ht="52.5" hidden="1" customHeight="1" x14ac:dyDescent="0.25">
      <c r="A43" s="151" t="s">
        <v>149</v>
      </c>
      <c r="B43" s="152" t="s">
        <v>150</v>
      </c>
      <c r="C43" s="333" t="s">
        <v>101</v>
      </c>
      <c r="D43" s="333" t="s">
        <v>101</v>
      </c>
      <c r="E43" s="333" t="s">
        <v>101</v>
      </c>
      <c r="F43" s="333" t="s">
        <v>101</v>
      </c>
      <c r="G43" s="333" t="s">
        <v>101</v>
      </c>
      <c r="H43" s="333" t="s">
        <v>101</v>
      </c>
      <c r="I43" s="333" t="s">
        <v>101</v>
      </c>
      <c r="J43" s="333" t="s">
        <v>101</v>
      </c>
      <c r="K43" s="333" t="s">
        <v>101</v>
      </c>
    </row>
    <row r="44" spans="1:11" ht="32.25" hidden="1" customHeight="1" x14ac:dyDescent="0.25">
      <c r="A44" s="151" t="s">
        <v>151</v>
      </c>
      <c r="B44" s="152" t="s">
        <v>152</v>
      </c>
      <c r="C44" s="333" t="s">
        <v>101</v>
      </c>
      <c r="D44" s="333" t="s">
        <v>101</v>
      </c>
      <c r="E44" s="333" t="s">
        <v>101</v>
      </c>
      <c r="F44" s="333" t="s">
        <v>101</v>
      </c>
      <c r="G44" s="333" t="s">
        <v>101</v>
      </c>
      <c r="H44" s="333" t="s">
        <v>101</v>
      </c>
      <c r="I44" s="333" t="s">
        <v>101</v>
      </c>
      <c r="J44" s="333" t="s">
        <v>101</v>
      </c>
      <c r="K44" s="333" t="s">
        <v>101</v>
      </c>
    </row>
    <row r="45" spans="1:11" ht="51" hidden="1" customHeight="1" x14ac:dyDescent="0.25">
      <c r="A45" s="151" t="s">
        <v>153</v>
      </c>
      <c r="B45" s="152" t="s">
        <v>154</v>
      </c>
      <c r="C45" s="333" t="s">
        <v>101</v>
      </c>
      <c r="D45" s="333" t="s">
        <v>101</v>
      </c>
      <c r="E45" s="333" t="s">
        <v>101</v>
      </c>
      <c r="F45" s="333" t="s">
        <v>101</v>
      </c>
      <c r="G45" s="333" t="s">
        <v>101</v>
      </c>
      <c r="H45" s="333" t="s">
        <v>101</v>
      </c>
      <c r="I45" s="333" t="s">
        <v>101</v>
      </c>
      <c r="J45" s="333" t="s">
        <v>101</v>
      </c>
      <c r="K45" s="333" t="s">
        <v>101</v>
      </c>
    </row>
    <row r="46" spans="1:11" ht="19.5" hidden="1" customHeight="1" x14ac:dyDescent="0.25">
      <c r="A46" s="151" t="s">
        <v>155</v>
      </c>
      <c r="B46" s="152" t="s">
        <v>156</v>
      </c>
      <c r="C46" s="333" t="s">
        <v>101</v>
      </c>
      <c r="D46" s="333" t="s">
        <v>101</v>
      </c>
      <c r="E46" s="333" t="s">
        <v>101</v>
      </c>
      <c r="F46" s="333" t="s">
        <v>101</v>
      </c>
      <c r="G46" s="333" t="s">
        <v>101</v>
      </c>
      <c r="H46" s="333" t="s">
        <v>101</v>
      </c>
      <c r="I46" s="333" t="s">
        <v>101</v>
      </c>
      <c r="J46" s="333" t="s">
        <v>101</v>
      </c>
      <c r="K46" s="333" t="s">
        <v>101</v>
      </c>
    </row>
    <row r="47" spans="1:11" ht="15.75" hidden="1" x14ac:dyDescent="0.25">
      <c r="A47" s="151" t="s">
        <v>155</v>
      </c>
      <c r="B47" s="225" t="s">
        <v>396</v>
      </c>
      <c r="C47" s="333" t="s">
        <v>101</v>
      </c>
      <c r="D47" s="399">
        <v>2017</v>
      </c>
      <c r="E47" s="399">
        <v>2017</v>
      </c>
      <c r="F47" s="333" t="s">
        <v>101</v>
      </c>
      <c r="G47" s="333" t="s">
        <v>101</v>
      </c>
      <c r="H47" s="333" t="s">
        <v>101</v>
      </c>
      <c r="I47" s="396" t="s">
        <v>670</v>
      </c>
      <c r="J47" s="333" t="s">
        <v>101</v>
      </c>
      <c r="K47" s="333" t="s">
        <v>101</v>
      </c>
    </row>
    <row r="48" spans="1:11" ht="17.25" hidden="1" customHeight="1" x14ac:dyDescent="0.25">
      <c r="A48" s="151" t="s">
        <v>155</v>
      </c>
      <c r="B48" s="224" t="s">
        <v>159</v>
      </c>
      <c r="C48" s="333" t="s">
        <v>101</v>
      </c>
      <c r="D48" s="399">
        <v>2017</v>
      </c>
      <c r="E48" s="399">
        <v>2017</v>
      </c>
      <c r="F48" s="333" t="s">
        <v>101</v>
      </c>
      <c r="G48" s="333" t="s">
        <v>101</v>
      </c>
      <c r="H48" s="333" t="s">
        <v>101</v>
      </c>
      <c r="I48" s="396" t="s">
        <v>670</v>
      </c>
      <c r="J48" s="333" t="s">
        <v>101</v>
      </c>
      <c r="K48" s="333" t="s">
        <v>101</v>
      </c>
    </row>
    <row r="49" spans="1:11" ht="15.75" hidden="1" x14ac:dyDescent="0.25">
      <c r="A49" s="151" t="s">
        <v>155</v>
      </c>
      <c r="B49" s="225" t="s">
        <v>161</v>
      </c>
      <c r="C49" s="333" t="s">
        <v>101</v>
      </c>
      <c r="D49" s="399">
        <v>2017</v>
      </c>
      <c r="E49" s="399">
        <v>2017</v>
      </c>
      <c r="F49" s="333" t="s">
        <v>101</v>
      </c>
      <c r="G49" s="333" t="s">
        <v>101</v>
      </c>
      <c r="H49" s="333" t="s">
        <v>101</v>
      </c>
      <c r="I49" s="396" t="s">
        <v>670</v>
      </c>
      <c r="J49" s="333" t="s">
        <v>101</v>
      </c>
      <c r="K49" s="333" t="s">
        <v>101</v>
      </c>
    </row>
    <row r="50" spans="1:11" ht="17.25" hidden="1" customHeight="1" x14ac:dyDescent="0.25">
      <c r="A50" s="151" t="s">
        <v>155</v>
      </c>
      <c r="B50" s="162" t="s">
        <v>163</v>
      </c>
      <c r="C50" s="333" t="s">
        <v>101</v>
      </c>
      <c r="D50" s="333" t="s">
        <v>101</v>
      </c>
      <c r="E50" s="333" t="s">
        <v>101</v>
      </c>
      <c r="F50" s="333" t="s">
        <v>101</v>
      </c>
      <c r="G50" s="333" t="s">
        <v>101</v>
      </c>
      <c r="H50" s="333" t="s">
        <v>101</v>
      </c>
      <c r="I50" s="396" t="s">
        <v>670</v>
      </c>
      <c r="J50" s="333" t="s">
        <v>101</v>
      </c>
      <c r="K50" s="333" t="s">
        <v>101</v>
      </c>
    </row>
    <row r="51" spans="1:11" ht="15.75" hidden="1" x14ac:dyDescent="0.25">
      <c r="A51" s="151" t="s">
        <v>155</v>
      </c>
      <c r="B51" s="163" t="s">
        <v>165</v>
      </c>
      <c r="C51" s="333" t="s">
        <v>101</v>
      </c>
      <c r="D51" s="333" t="s">
        <v>101</v>
      </c>
      <c r="E51" s="333" t="s">
        <v>101</v>
      </c>
      <c r="F51" s="333" t="s">
        <v>101</v>
      </c>
      <c r="G51" s="333" t="s">
        <v>101</v>
      </c>
      <c r="H51" s="333" t="s">
        <v>101</v>
      </c>
      <c r="I51" s="396" t="s">
        <v>670</v>
      </c>
      <c r="J51" s="333" t="s">
        <v>101</v>
      </c>
      <c r="K51" s="333" t="s">
        <v>101</v>
      </c>
    </row>
    <row r="52" spans="1:11" ht="15.75" hidden="1" x14ac:dyDescent="0.25">
      <c r="A52" s="151" t="s">
        <v>155</v>
      </c>
      <c r="B52" s="163" t="s">
        <v>167</v>
      </c>
      <c r="C52" s="333" t="s">
        <v>101</v>
      </c>
      <c r="D52" s="333" t="s">
        <v>101</v>
      </c>
      <c r="E52" s="333" t="s">
        <v>101</v>
      </c>
      <c r="F52" s="333" t="s">
        <v>101</v>
      </c>
      <c r="G52" s="333" t="s">
        <v>101</v>
      </c>
      <c r="H52" s="333" t="s">
        <v>101</v>
      </c>
      <c r="I52" s="396" t="s">
        <v>670</v>
      </c>
      <c r="J52" s="333" t="s">
        <v>101</v>
      </c>
      <c r="K52" s="333" t="s">
        <v>101</v>
      </c>
    </row>
    <row r="53" spans="1:11" ht="16.5" hidden="1" customHeight="1" x14ac:dyDescent="0.25">
      <c r="A53" s="151" t="s">
        <v>155</v>
      </c>
      <c r="B53" s="164" t="s">
        <v>169</v>
      </c>
      <c r="C53" s="333" t="s">
        <v>101</v>
      </c>
      <c r="D53" s="333" t="s">
        <v>101</v>
      </c>
      <c r="E53" s="333" t="s">
        <v>101</v>
      </c>
      <c r="F53" s="333" t="s">
        <v>101</v>
      </c>
      <c r="G53" s="333" t="s">
        <v>101</v>
      </c>
      <c r="H53" s="333" t="s">
        <v>101</v>
      </c>
      <c r="I53" s="396" t="s">
        <v>670</v>
      </c>
      <c r="J53" s="333" t="s">
        <v>101</v>
      </c>
      <c r="K53" s="333" t="s">
        <v>101</v>
      </c>
    </row>
    <row r="54" spans="1:11" ht="16.5" hidden="1" customHeight="1" x14ac:dyDescent="0.25">
      <c r="A54" s="151" t="s">
        <v>155</v>
      </c>
      <c r="B54" s="164" t="s">
        <v>171</v>
      </c>
      <c r="C54" s="333" t="s">
        <v>101</v>
      </c>
      <c r="D54" s="333" t="s">
        <v>101</v>
      </c>
      <c r="E54" s="333" t="s">
        <v>101</v>
      </c>
      <c r="F54" s="333" t="s">
        <v>101</v>
      </c>
      <c r="G54" s="333" t="s">
        <v>101</v>
      </c>
      <c r="H54" s="333" t="s">
        <v>101</v>
      </c>
      <c r="I54" s="396" t="s">
        <v>670</v>
      </c>
      <c r="J54" s="333" t="s">
        <v>101</v>
      </c>
      <c r="K54" s="333" t="s">
        <v>101</v>
      </c>
    </row>
    <row r="55" spans="1:11" ht="15.75" hidden="1" x14ac:dyDescent="0.25">
      <c r="A55" s="151" t="s">
        <v>155</v>
      </c>
      <c r="B55" s="241" t="s">
        <v>173</v>
      </c>
      <c r="C55" s="333" t="s">
        <v>101</v>
      </c>
      <c r="D55" s="333">
        <v>2017</v>
      </c>
      <c r="E55" s="333">
        <v>2017</v>
      </c>
      <c r="F55" s="333" t="s">
        <v>101</v>
      </c>
      <c r="G55" s="333" t="s">
        <v>101</v>
      </c>
      <c r="H55" s="333" t="s">
        <v>101</v>
      </c>
      <c r="I55" s="396" t="s">
        <v>670</v>
      </c>
      <c r="J55" s="333" t="s">
        <v>101</v>
      </c>
      <c r="K55" s="333" t="s">
        <v>101</v>
      </c>
    </row>
    <row r="56" spans="1:11" ht="16.5" hidden="1" customHeight="1" x14ac:dyDescent="0.25">
      <c r="A56" s="151" t="s">
        <v>155</v>
      </c>
      <c r="B56" s="164" t="s">
        <v>175</v>
      </c>
      <c r="C56" s="333" t="s">
        <v>101</v>
      </c>
      <c r="D56" s="333" t="s">
        <v>101</v>
      </c>
      <c r="E56" s="333" t="s">
        <v>101</v>
      </c>
      <c r="F56" s="333" t="s">
        <v>101</v>
      </c>
      <c r="G56" s="333" t="s">
        <v>101</v>
      </c>
      <c r="H56" s="333" t="s">
        <v>101</v>
      </c>
      <c r="I56" s="396" t="s">
        <v>670</v>
      </c>
      <c r="J56" s="333" t="s">
        <v>101</v>
      </c>
      <c r="K56" s="333" t="s">
        <v>101</v>
      </c>
    </row>
    <row r="57" spans="1:11" ht="17.25" hidden="1" customHeight="1" x14ac:dyDescent="0.25">
      <c r="A57" s="151" t="s">
        <v>155</v>
      </c>
      <c r="B57" s="166" t="s">
        <v>177</v>
      </c>
      <c r="C57" s="333" t="s">
        <v>101</v>
      </c>
      <c r="D57" s="333" t="s">
        <v>101</v>
      </c>
      <c r="E57" s="333" t="s">
        <v>101</v>
      </c>
      <c r="F57" s="333" t="s">
        <v>101</v>
      </c>
      <c r="G57" s="333" t="s">
        <v>101</v>
      </c>
      <c r="H57" s="333" t="s">
        <v>101</v>
      </c>
      <c r="I57" s="396" t="s">
        <v>670</v>
      </c>
      <c r="J57" s="333" t="s">
        <v>101</v>
      </c>
      <c r="K57" s="333" t="s">
        <v>101</v>
      </c>
    </row>
    <row r="58" spans="1:11" ht="15.75" hidden="1" customHeight="1" x14ac:dyDescent="0.25">
      <c r="A58" s="151" t="s">
        <v>155</v>
      </c>
      <c r="B58" s="167" t="s">
        <v>179</v>
      </c>
      <c r="C58" s="333" t="s">
        <v>101</v>
      </c>
      <c r="D58" s="333" t="s">
        <v>101</v>
      </c>
      <c r="E58" s="333" t="s">
        <v>101</v>
      </c>
      <c r="F58" s="333" t="s">
        <v>101</v>
      </c>
      <c r="G58" s="333" t="s">
        <v>101</v>
      </c>
      <c r="H58" s="333" t="s">
        <v>101</v>
      </c>
      <c r="I58" s="396" t="s">
        <v>670</v>
      </c>
      <c r="J58" s="333" t="s">
        <v>101</v>
      </c>
      <c r="K58" s="333" t="s">
        <v>101</v>
      </c>
    </row>
    <row r="59" spans="1:11" ht="15.75" hidden="1" customHeight="1" x14ac:dyDescent="0.25">
      <c r="A59" s="151" t="s">
        <v>155</v>
      </c>
      <c r="B59" s="167" t="s">
        <v>181</v>
      </c>
      <c r="C59" s="333" t="s">
        <v>101</v>
      </c>
      <c r="D59" s="333" t="s">
        <v>101</v>
      </c>
      <c r="E59" s="333" t="s">
        <v>101</v>
      </c>
      <c r="F59" s="333" t="s">
        <v>101</v>
      </c>
      <c r="G59" s="333" t="s">
        <v>101</v>
      </c>
      <c r="H59" s="333" t="s">
        <v>101</v>
      </c>
      <c r="I59" s="396" t="s">
        <v>670</v>
      </c>
      <c r="J59" s="333" t="s">
        <v>101</v>
      </c>
      <c r="K59" s="333" t="s">
        <v>101</v>
      </c>
    </row>
    <row r="60" spans="1:11" ht="15.75" hidden="1" customHeight="1" x14ac:dyDescent="0.25">
      <c r="A60" s="151" t="s">
        <v>155</v>
      </c>
      <c r="B60" s="166" t="s">
        <v>183</v>
      </c>
      <c r="C60" s="333" t="s">
        <v>101</v>
      </c>
      <c r="D60" s="333" t="s">
        <v>101</v>
      </c>
      <c r="E60" s="333" t="s">
        <v>101</v>
      </c>
      <c r="F60" s="333" t="s">
        <v>101</v>
      </c>
      <c r="G60" s="333" t="s">
        <v>101</v>
      </c>
      <c r="H60" s="333" t="s">
        <v>101</v>
      </c>
      <c r="I60" s="396" t="s">
        <v>670</v>
      </c>
      <c r="J60" s="333" t="s">
        <v>101</v>
      </c>
      <c r="K60" s="333" t="s">
        <v>101</v>
      </c>
    </row>
    <row r="61" spans="1:11" ht="17.25" hidden="1" customHeight="1" x14ac:dyDescent="0.25">
      <c r="A61" s="151" t="s">
        <v>155</v>
      </c>
      <c r="B61" s="167" t="s">
        <v>185</v>
      </c>
      <c r="C61" s="333" t="s">
        <v>101</v>
      </c>
      <c r="D61" s="333" t="s">
        <v>101</v>
      </c>
      <c r="E61" s="333" t="s">
        <v>101</v>
      </c>
      <c r="F61" s="333" t="s">
        <v>101</v>
      </c>
      <c r="G61" s="333" t="s">
        <v>101</v>
      </c>
      <c r="H61" s="333" t="s">
        <v>101</v>
      </c>
      <c r="I61" s="396" t="s">
        <v>670</v>
      </c>
      <c r="J61" s="333" t="s">
        <v>101</v>
      </c>
      <c r="K61" s="333" t="s">
        <v>101</v>
      </c>
    </row>
    <row r="62" spans="1:11" ht="17.25" hidden="1" customHeight="1" x14ac:dyDescent="0.25">
      <c r="A62" s="151" t="s">
        <v>155</v>
      </c>
      <c r="B62" s="164" t="s">
        <v>177</v>
      </c>
      <c r="C62" s="333" t="s">
        <v>101</v>
      </c>
      <c r="D62" s="333" t="s">
        <v>101</v>
      </c>
      <c r="E62" s="333" t="s">
        <v>101</v>
      </c>
      <c r="F62" s="333" t="s">
        <v>101</v>
      </c>
      <c r="G62" s="333" t="s">
        <v>101</v>
      </c>
      <c r="H62" s="333" t="s">
        <v>101</v>
      </c>
      <c r="I62" s="396" t="s">
        <v>670</v>
      </c>
      <c r="J62" s="333" t="s">
        <v>101</v>
      </c>
      <c r="K62" s="333" t="s">
        <v>101</v>
      </c>
    </row>
    <row r="63" spans="1:11" ht="35.25" hidden="1" customHeight="1" x14ac:dyDescent="0.25">
      <c r="A63" s="151" t="s">
        <v>188</v>
      </c>
      <c r="B63" s="152" t="s">
        <v>189</v>
      </c>
      <c r="C63" s="333" t="s">
        <v>101</v>
      </c>
      <c r="D63" s="333" t="s">
        <v>101</v>
      </c>
      <c r="E63" s="333" t="s">
        <v>101</v>
      </c>
      <c r="F63" s="333" t="s">
        <v>101</v>
      </c>
      <c r="G63" s="333" t="s">
        <v>101</v>
      </c>
      <c r="H63" s="333" t="s">
        <v>101</v>
      </c>
      <c r="I63" s="333" t="s">
        <v>101</v>
      </c>
      <c r="J63" s="333" t="s">
        <v>101</v>
      </c>
      <c r="K63" s="333" t="s">
        <v>101</v>
      </c>
    </row>
    <row r="64" spans="1:11" ht="33.75" hidden="1" customHeight="1" x14ac:dyDescent="0.25">
      <c r="A64" s="151" t="s">
        <v>190</v>
      </c>
      <c r="B64" s="152" t="s">
        <v>191</v>
      </c>
      <c r="C64" s="333" t="s">
        <v>101</v>
      </c>
      <c r="D64" s="333" t="s">
        <v>101</v>
      </c>
      <c r="E64" s="333" t="s">
        <v>101</v>
      </c>
      <c r="F64" s="333" t="s">
        <v>101</v>
      </c>
      <c r="G64" s="333" t="s">
        <v>101</v>
      </c>
      <c r="H64" s="333" t="s">
        <v>101</v>
      </c>
      <c r="I64" s="333" t="s">
        <v>101</v>
      </c>
      <c r="J64" s="333" t="s">
        <v>101</v>
      </c>
      <c r="K64" s="333" t="s">
        <v>101</v>
      </c>
    </row>
    <row r="65" spans="1:11" ht="19.5" hidden="1" customHeight="1" x14ac:dyDescent="0.25">
      <c r="A65" s="151" t="s">
        <v>192</v>
      </c>
      <c r="B65" s="152" t="s">
        <v>193</v>
      </c>
      <c r="C65" s="333" t="s">
        <v>101</v>
      </c>
      <c r="D65" s="333" t="s">
        <v>101</v>
      </c>
      <c r="E65" s="333" t="s">
        <v>101</v>
      </c>
      <c r="F65" s="333" t="s">
        <v>101</v>
      </c>
      <c r="G65" s="333" t="s">
        <v>101</v>
      </c>
      <c r="H65" s="333" t="s">
        <v>101</v>
      </c>
      <c r="I65" s="333" t="s">
        <v>101</v>
      </c>
      <c r="J65" s="333" t="s">
        <v>101</v>
      </c>
      <c r="K65" s="333" t="s">
        <v>101</v>
      </c>
    </row>
    <row r="66" spans="1:11" ht="36.75" hidden="1" customHeight="1" x14ac:dyDescent="0.25">
      <c r="A66" s="151" t="s">
        <v>192</v>
      </c>
      <c r="B66" s="162" t="s">
        <v>194</v>
      </c>
      <c r="C66" s="333" t="s">
        <v>101</v>
      </c>
      <c r="D66" s="333">
        <v>2016</v>
      </c>
      <c r="E66" s="333">
        <v>2016</v>
      </c>
      <c r="F66" s="333" t="s">
        <v>101</v>
      </c>
      <c r="G66" s="333" t="s">
        <v>101</v>
      </c>
      <c r="H66" s="333" t="s">
        <v>101</v>
      </c>
      <c r="I66" s="373" t="s">
        <v>670</v>
      </c>
      <c r="J66" s="333" t="s">
        <v>101</v>
      </c>
      <c r="K66" s="333" t="s">
        <v>101</v>
      </c>
    </row>
    <row r="67" spans="1:11" ht="33.75" hidden="1" customHeight="1" x14ac:dyDescent="0.25">
      <c r="A67" s="151" t="s">
        <v>192</v>
      </c>
      <c r="B67" s="168" t="s">
        <v>196</v>
      </c>
      <c r="C67" s="333" t="s">
        <v>101</v>
      </c>
      <c r="D67" s="333">
        <v>2014</v>
      </c>
      <c r="E67" s="333">
        <v>2014</v>
      </c>
      <c r="F67" s="333" t="s">
        <v>101</v>
      </c>
      <c r="G67" s="333" t="s">
        <v>101</v>
      </c>
      <c r="H67" s="333" t="s">
        <v>101</v>
      </c>
      <c r="I67" s="373" t="s">
        <v>670</v>
      </c>
      <c r="J67" s="333" t="s">
        <v>101</v>
      </c>
      <c r="K67" s="333" t="s">
        <v>101</v>
      </c>
    </row>
    <row r="68" spans="1:11" ht="33.75" hidden="1" customHeight="1" x14ac:dyDescent="0.25">
      <c r="A68" s="151" t="s">
        <v>192</v>
      </c>
      <c r="B68" s="168" t="s">
        <v>198</v>
      </c>
      <c r="C68" s="333" t="s">
        <v>101</v>
      </c>
      <c r="D68" s="333">
        <v>2013</v>
      </c>
      <c r="E68" s="333">
        <v>2013</v>
      </c>
      <c r="F68" s="333" t="s">
        <v>101</v>
      </c>
      <c r="G68" s="333" t="s">
        <v>101</v>
      </c>
      <c r="H68" s="333" t="s">
        <v>101</v>
      </c>
      <c r="I68" s="373" t="s">
        <v>670</v>
      </c>
      <c r="J68" s="333" t="s">
        <v>101</v>
      </c>
      <c r="K68" s="333" t="s">
        <v>101</v>
      </c>
    </row>
    <row r="69" spans="1:11" ht="33.75" hidden="1" customHeight="1" x14ac:dyDescent="0.25">
      <c r="A69" s="151" t="s">
        <v>192</v>
      </c>
      <c r="B69" s="241" t="s">
        <v>200</v>
      </c>
      <c r="C69" s="333" t="s">
        <v>101</v>
      </c>
      <c r="D69" s="333">
        <v>2017</v>
      </c>
      <c r="E69" s="333">
        <v>2017</v>
      </c>
      <c r="F69" s="333" t="s">
        <v>101</v>
      </c>
      <c r="G69" s="333" t="s">
        <v>101</v>
      </c>
      <c r="H69" s="333" t="s">
        <v>101</v>
      </c>
      <c r="I69" s="373" t="s">
        <v>670</v>
      </c>
      <c r="J69" s="333" t="s">
        <v>101</v>
      </c>
      <c r="K69" s="333" t="s">
        <v>101</v>
      </c>
    </row>
    <row r="70" spans="1:11" ht="33" hidden="1" customHeight="1" x14ac:dyDescent="0.25">
      <c r="A70" s="151" t="s">
        <v>192</v>
      </c>
      <c r="B70" s="162" t="s">
        <v>202</v>
      </c>
      <c r="C70" s="333" t="s">
        <v>101</v>
      </c>
      <c r="D70" s="333">
        <v>2016</v>
      </c>
      <c r="E70" s="333">
        <v>2016</v>
      </c>
      <c r="F70" s="333" t="s">
        <v>101</v>
      </c>
      <c r="G70" s="333" t="s">
        <v>101</v>
      </c>
      <c r="H70" s="333" t="s">
        <v>101</v>
      </c>
      <c r="I70" s="373" t="s">
        <v>670</v>
      </c>
      <c r="J70" s="333" t="s">
        <v>101</v>
      </c>
      <c r="K70" s="333" t="s">
        <v>101</v>
      </c>
    </row>
    <row r="71" spans="1:11" ht="33" hidden="1" customHeight="1" x14ac:dyDescent="0.25">
      <c r="A71" s="151" t="s">
        <v>204</v>
      </c>
      <c r="B71" s="152" t="s">
        <v>205</v>
      </c>
      <c r="C71" s="333" t="s">
        <v>101</v>
      </c>
      <c r="D71" s="333" t="s">
        <v>101</v>
      </c>
      <c r="E71" s="333" t="s">
        <v>101</v>
      </c>
      <c r="F71" s="333" t="s">
        <v>101</v>
      </c>
      <c r="G71" s="333" t="s">
        <v>101</v>
      </c>
      <c r="H71" s="333" t="s">
        <v>101</v>
      </c>
      <c r="I71" s="333" t="s">
        <v>101</v>
      </c>
      <c r="J71" s="333" t="s">
        <v>101</v>
      </c>
      <c r="K71" s="333" t="s">
        <v>101</v>
      </c>
    </row>
    <row r="72" spans="1:11" ht="30.75" hidden="1" customHeight="1" x14ac:dyDescent="0.25">
      <c r="A72" s="151" t="s">
        <v>206</v>
      </c>
      <c r="B72" s="152" t="s">
        <v>207</v>
      </c>
      <c r="C72" s="333" t="s">
        <v>101</v>
      </c>
      <c r="D72" s="333" t="s">
        <v>101</v>
      </c>
      <c r="E72" s="333" t="s">
        <v>101</v>
      </c>
      <c r="F72" s="333" t="s">
        <v>101</v>
      </c>
      <c r="G72" s="333" t="s">
        <v>101</v>
      </c>
      <c r="H72" s="333" t="s">
        <v>101</v>
      </c>
      <c r="I72" s="333" t="s">
        <v>101</v>
      </c>
      <c r="J72" s="333" t="s">
        <v>101</v>
      </c>
      <c r="K72" s="333" t="s">
        <v>101</v>
      </c>
    </row>
    <row r="73" spans="1:11" ht="32.25" hidden="1" customHeight="1" x14ac:dyDescent="0.25">
      <c r="A73" s="151" t="s">
        <v>208</v>
      </c>
      <c r="B73" s="152" t="s">
        <v>209</v>
      </c>
      <c r="C73" s="333" t="s">
        <v>101</v>
      </c>
      <c r="D73" s="333" t="s">
        <v>101</v>
      </c>
      <c r="E73" s="333" t="s">
        <v>101</v>
      </c>
      <c r="F73" s="333" t="s">
        <v>101</v>
      </c>
      <c r="G73" s="333" t="s">
        <v>101</v>
      </c>
      <c r="H73" s="333" t="s">
        <v>101</v>
      </c>
      <c r="I73" s="333" t="s">
        <v>101</v>
      </c>
      <c r="J73" s="333" t="s">
        <v>101</v>
      </c>
      <c r="K73" s="333" t="s">
        <v>101</v>
      </c>
    </row>
    <row r="74" spans="1:11" ht="17.25" hidden="1" customHeight="1" x14ac:dyDescent="0.25">
      <c r="A74" s="151" t="s">
        <v>210</v>
      </c>
      <c r="B74" s="152" t="s">
        <v>211</v>
      </c>
      <c r="C74" s="333" t="s">
        <v>101</v>
      </c>
      <c r="D74" s="333" t="s">
        <v>101</v>
      </c>
      <c r="E74" s="333" t="s">
        <v>101</v>
      </c>
      <c r="F74" s="333" t="s">
        <v>101</v>
      </c>
      <c r="G74" s="333" t="s">
        <v>101</v>
      </c>
      <c r="H74" s="333" t="s">
        <v>101</v>
      </c>
      <c r="I74" s="333" t="s">
        <v>101</v>
      </c>
      <c r="J74" s="333" t="s">
        <v>101</v>
      </c>
      <c r="K74" s="333" t="s">
        <v>101</v>
      </c>
    </row>
    <row r="75" spans="1:11" ht="18" hidden="1" customHeight="1" x14ac:dyDescent="0.25">
      <c r="A75" s="151" t="s">
        <v>212</v>
      </c>
      <c r="B75" s="152" t="s">
        <v>213</v>
      </c>
      <c r="C75" s="333" t="s">
        <v>101</v>
      </c>
      <c r="D75" s="333" t="s">
        <v>101</v>
      </c>
      <c r="E75" s="333" t="s">
        <v>101</v>
      </c>
      <c r="F75" s="333" t="s">
        <v>101</v>
      </c>
      <c r="G75" s="333" t="s">
        <v>101</v>
      </c>
      <c r="H75" s="333" t="s">
        <v>101</v>
      </c>
      <c r="I75" s="333" t="s">
        <v>101</v>
      </c>
      <c r="J75" s="333" t="s">
        <v>101</v>
      </c>
      <c r="K75" s="333" t="s">
        <v>101</v>
      </c>
    </row>
    <row r="76" spans="1:11" ht="30" hidden="1" customHeight="1" x14ac:dyDescent="0.25">
      <c r="A76" s="151" t="s">
        <v>214</v>
      </c>
      <c r="B76" s="152" t="s">
        <v>215</v>
      </c>
      <c r="C76" s="333" t="s">
        <v>101</v>
      </c>
      <c r="D76" s="333" t="s">
        <v>101</v>
      </c>
      <c r="E76" s="333" t="s">
        <v>101</v>
      </c>
      <c r="F76" s="333" t="s">
        <v>101</v>
      </c>
      <c r="G76" s="333" t="s">
        <v>101</v>
      </c>
      <c r="H76" s="333" t="s">
        <v>101</v>
      </c>
      <c r="I76" s="333" t="s">
        <v>101</v>
      </c>
      <c r="J76" s="333" t="s">
        <v>101</v>
      </c>
      <c r="K76" s="333" t="s">
        <v>101</v>
      </c>
    </row>
    <row r="77" spans="1:11" ht="33" hidden="1" customHeight="1" x14ac:dyDescent="0.25">
      <c r="A77" s="151" t="s">
        <v>216</v>
      </c>
      <c r="B77" s="152" t="s">
        <v>217</v>
      </c>
      <c r="C77" s="333" t="s">
        <v>101</v>
      </c>
      <c r="D77" s="333" t="s">
        <v>101</v>
      </c>
      <c r="E77" s="333" t="s">
        <v>101</v>
      </c>
      <c r="F77" s="333" t="s">
        <v>101</v>
      </c>
      <c r="G77" s="333" t="s">
        <v>101</v>
      </c>
      <c r="H77" s="333" t="s">
        <v>101</v>
      </c>
      <c r="I77" s="333" t="s">
        <v>101</v>
      </c>
      <c r="J77" s="333" t="s">
        <v>101</v>
      </c>
      <c r="K77" s="333" t="s">
        <v>101</v>
      </c>
    </row>
    <row r="78" spans="1:11" ht="33.75" hidden="1" customHeight="1" x14ac:dyDescent="0.25">
      <c r="A78" s="151" t="s">
        <v>218</v>
      </c>
      <c r="B78" s="152" t="s">
        <v>219</v>
      </c>
      <c r="C78" s="333" t="s">
        <v>101</v>
      </c>
      <c r="D78" s="333" t="s">
        <v>101</v>
      </c>
      <c r="E78" s="333" t="s">
        <v>101</v>
      </c>
      <c r="F78" s="333" t="s">
        <v>101</v>
      </c>
      <c r="G78" s="333" t="s">
        <v>101</v>
      </c>
      <c r="H78" s="333" t="s">
        <v>101</v>
      </c>
      <c r="I78" s="333" t="s">
        <v>101</v>
      </c>
      <c r="J78" s="333" t="s">
        <v>101</v>
      </c>
      <c r="K78" s="333" t="s">
        <v>101</v>
      </c>
    </row>
    <row r="79" spans="1:11" ht="33" hidden="1" customHeight="1" x14ac:dyDescent="0.25">
      <c r="A79" s="151" t="s">
        <v>218</v>
      </c>
      <c r="B79" s="169" t="s">
        <v>220</v>
      </c>
      <c r="C79" s="333" t="s">
        <v>101</v>
      </c>
      <c r="D79" s="399">
        <v>2016</v>
      </c>
      <c r="E79" s="399">
        <v>2016</v>
      </c>
      <c r="F79" s="333" t="s">
        <v>101</v>
      </c>
      <c r="G79" s="333" t="s">
        <v>101</v>
      </c>
      <c r="H79" s="333" t="s">
        <v>101</v>
      </c>
      <c r="I79" s="373" t="s">
        <v>670</v>
      </c>
      <c r="J79" s="333" t="s">
        <v>101</v>
      </c>
      <c r="K79" s="333" t="s">
        <v>101</v>
      </c>
    </row>
    <row r="80" spans="1:11" ht="30.75" hidden="1" customHeight="1" x14ac:dyDescent="0.25">
      <c r="A80" s="151" t="s">
        <v>221</v>
      </c>
      <c r="B80" s="152" t="s">
        <v>222</v>
      </c>
      <c r="C80" s="333" t="s">
        <v>101</v>
      </c>
      <c r="D80" s="333" t="s">
        <v>101</v>
      </c>
      <c r="E80" s="333" t="s">
        <v>101</v>
      </c>
      <c r="F80" s="333" t="s">
        <v>101</v>
      </c>
      <c r="G80" s="333" t="s">
        <v>101</v>
      </c>
      <c r="H80" s="333" t="s">
        <v>101</v>
      </c>
      <c r="I80" s="333" t="s">
        <v>101</v>
      </c>
      <c r="J80" s="333" t="s">
        <v>101</v>
      </c>
      <c r="K80" s="333" t="s">
        <v>101</v>
      </c>
    </row>
    <row r="81" spans="1:11" ht="33" hidden="1" customHeight="1" x14ac:dyDescent="0.25">
      <c r="A81" s="151" t="s">
        <v>223</v>
      </c>
      <c r="B81" s="152" t="s">
        <v>224</v>
      </c>
      <c r="C81" s="333" t="s">
        <v>101</v>
      </c>
      <c r="D81" s="333" t="s">
        <v>101</v>
      </c>
      <c r="E81" s="333" t="s">
        <v>101</v>
      </c>
      <c r="F81" s="333" t="s">
        <v>101</v>
      </c>
      <c r="G81" s="333" t="s">
        <v>101</v>
      </c>
      <c r="H81" s="333" t="s">
        <v>101</v>
      </c>
      <c r="I81" s="333" t="s">
        <v>101</v>
      </c>
      <c r="J81" s="333" t="s">
        <v>101</v>
      </c>
      <c r="K81" s="333" t="s">
        <v>101</v>
      </c>
    </row>
    <row r="82" spans="1:11" ht="35.25" hidden="1" customHeight="1" x14ac:dyDescent="0.25">
      <c r="A82" s="151" t="s">
        <v>225</v>
      </c>
      <c r="B82" s="152" t="s">
        <v>226</v>
      </c>
      <c r="C82" s="333" t="s">
        <v>101</v>
      </c>
      <c r="D82" s="333" t="s">
        <v>101</v>
      </c>
      <c r="E82" s="333" t="s">
        <v>101</v>
      </c>
      <c r="F82" s="333" t="s">
        <v>101</v>
      </c>
      <c r="G82" s="333" t="s">
        <v>101</v>
      </c>
      <c r="H82" s="333" t="s">
        <v>101</v>
      </c>
      <c r="I82" s="333" t="s">
        <v>101</v>
      </c>
      <c r="J82" s="333" t="s">
        <v>101</v>
      </c>
      <c r="K82" s="333" t="s">
        <v>101</v>
      </c>
    </row>
    <row r="83" spans="1:11" ht="17.25" hidden="1" customHeight="1" x14ac:dyDescent="0.25">
      <c r="A83" s="151" t="s">
        <v>227</v>
      </c>
      <c r="B83" s="152" t="s">
        <v>228</v>
      </c>
      <c r="C83" s="333" t="s">
        <v>101</v>
      </c>
      <c r="D83" s="333" t="s">
        <v>101</v>
      </c>
      <c r="E83" s="333" t="s">
        <v>101</v>
      </c>
      <c r="F83" s="333" t="s">
        <v>101</v>
      </c>
      <c r="G83" s="333" t="s">
        <v>101</v>
      </c>
      <c r="H83" s="333" t="s">
        <v>101</v>
      </c>
      <c r="I83" s="333" t="s">
        <v>101</v>
      </c>
      <c r="J83" s="333" t="s">
        <v>101</v>
      </c>
      <c r="K83" s="333" t="s">
        <v>101</v>
      </c>
    </row>
    <row r="84" spans="1:11" ht="34.5" hidden="1" customHeight="1" x14ac:dyDescent="0.25">
      <c r="A84" s="151" t="s">
        <v>229</v>
      </c>
      <c r="B84" s="152" t="s">
        <v>230</v>
      </c>
      <c r="C84" s="333" t="s">
        <v>101</v>
      </c>
      <c r="D84" s="333" t="s">
        <v>101</v>
      </c>
      <c r="E84" s="333" t="s">
        <v>101</v>
      </c>
      <c r="F84" s="333" t="s">
        <v>101</v>
      </c>
      <c r="G84" s="333" t="s">
        <v>101</v>
      </c>
      <c r="H84" s="333" t="s">
        <v>101</v>
      </c>
      <c r="I84" s="333" t="s">
        <v>101</v>
      </c>
      <c r="J84" s="333" t="s">
        <v>101</v>
      </c>
      <c r="K84" s="333" t="s">
        <v>101</v>
      </c>
    </row>
    <row r="85" spans="1:11" ht="35.25" customHeight="1" x14ac:dyDescent="0.25">
      <c r="A85" s="151" t="s">
        <v>231</v>
      </c>
      <c r="B85" s="152" t="s">
        <v>232</v>
      </c>
      <c r="C85" s="333" t="s">
        <v>101</v>
      </c>
      <c r="D85" s="333" t="s">
        <v>101</v>
      </c>
      <c r="E85" s="333" t="s">
        <v>101</v>
      </c>
      <c r="F85" s="333" t="s">
        <v>101</v>
      </c>
      <c r="G85" s="333" t="s">
        <v>101</v>
      </c>
      <c r="H85" s="333" t="s">
        <v>101</v>
      </c>
      <c r="I85" s="333" t="s">
        <v>101</v>
      </c>
      <c r="J85" s="333" t="s">
        <v>101</v>
      </c>
      <c r="K85" s="333" t="s">
        <v>101</v>
      </c>
    </row>
    <row r="86" spans="1:11" ht="30.75" customHeight="1" x14ac:dyDescent="0.25">
      <c r="A86" s="151" t="s">
        <v>233</v>
      </c>
      <c r="B86" s="152" t="s">
        <v>234</v>
      </c>
      <c r="C86" s="333" t="s">
        <v>101</v>
      </c>
      <c r="D86" s="333" t="s">
        <v>101</v>
      </c>
      <c r="E86" s="333" t="s">
        <v>101</v>
      </c>
      <c r="F86" s="333" t="s">
        <v>101</v>
      </c>
      <c r="G86" s="333" t="s">
        <v>101</v>
      </c>
      <c r="H86" s="333" t="s">
        <v>101</v>
      </c>
      <c r="I86" s="333" t="s">
        <v>101</v>
      </c>
      <c r="J86" s="333" t="s">
        <v>101</v>
      </c>
      <c r="K86" s="333" t="s">
        <v>101</v>
      </c>
    </row>
    <row r="87" spans="1:11" ht="33.75" customHeight="1" x14ac:dyDescent="0.25">
      <c r="A87" s="151" t="s">
        <v>235</v>
      </c>
      <c r="B87" s="152" t="s">
        <v>236</v>
      </c>
      <c r="C87" s="333" t="s">
        <v>101</v>
      </c>
      <c r="D87" s="333" t="s">
        <v>101</v>
      </c>
      <c r="E87" s="333" t="s">
        <v>101</v>
      </c>
      <c r="F87" s="333" t="s">
        <v>101</v>
      </c>
      <c r="G87" s="333" t="s">
        <v>101</v>
      </c>
      <c r="H87" s="333" t="s">
        <v>101</v>
      </c>
      <c r="I87" s="333" t="s">
        <v>101</v>
      </c>
      <c r="J87" s="333" t="s">
        <v>101</v>
      </c>
      <c r="K87" s="333" t="s">
        <v>101</v>
      </c>
    </row>
    <row r="88" spans="1:11" ht="33" hidden="1" customHeight="1" x14ac:dyDescent="0.25">
      <c r="A88" s="151" t="s">
        <v>237</v>
      </c>
      <c r="B88" s="152" t="s">
        <v>238</v>
      </c>
      <c r="C88" s="333" t="s">
        <v>101</v>
      </c>
      <c r="D88" s="333" t="s">
        <v>101</v>
      </c>
      <c r="E88" s="333" t="s">
        <v>101</v>
      </c>
      <c r="F88" s="333" t="s">
        <v>101</v>
      </c>
      <c r="G88" s="333" t="s">
        <v>101</v>
      </c>
      <c r="H88" s="333" t="s">
        <v>101</v>
      </c>
      <c r="I88" s="333" t="s">
        <v>101</v>
      </c>
      <c r="J88" s="333" t="s">
        <v>101</v>
      </c>
      <c r="K88" s="333" t="s">
        <v>101</v>
      </c>
    </row>
    <row r="89" spans="1:11" ht="35.25" hidden="1" customHeight="1" x14ac:dyDescent="0.25">
      <c r="A89" s="151" t="s">
        <v>237</v>
      </c>
      <c r="B89" s="164" t="s">
        <v>239</v>
      </c>
      <c r="C89" s="333" t="s">
        <v>101</v>
      </c>
      <c r="D89" s="333" t="s">
        <v>101</v>
      </c>
      <c r="E89" s="333" t="s">
        <v>101</v>
      </c>
      <c r="F89" s="333" t="s">
        <v>101</v>
      </c>
      <c r="G89" s="333" t="s">
        <v>101</v>
      </c>
      <c r="H89" s="333" t="s">
        <v>101</v>
      </c>
      <c r="I89" s="373" t="s">
        <v>670</v>
      </c>
      <c r="J89" s="333" t="s">
        <v>101</v>
      </c>
      <c r="K89" s="333" t="s">
        <v>101</v>
      </c>
    </row>
    <row r="90" spans="1:11" ht="33.75" hidden="1" customHeight="1" x14ac:dyDescent="0.25">
      <c r="A90" s="151" t="s">
        <v>237</v>
      </c>
      <c r="B90" s="164" t="s">
        <v>241</v>
      </c>
      <c r="C90" s="333" t="s">
        <v>101</v>
      </c>
      <c r="D90" s="333" t="s">
        <v>101</v>
      </c>
      <c r="E90" s="333" t="s">
        <v>101</v>
      </c>
      <c r="F90" s="333" t="s">
        <v>101</v>
      </c>
      <c r="G90" s="333" t="s">
        <v>101</v>
      </c>
      <c r="H90" s="333" t="s">
        <v>101</v>
      </c>
      <c r="I90" s="373" t="s">
        <v>670</v>
      </c>
      <c r="J90" s="333" t="s">
        <v>101</v>
      </c>
      <c r="K90" s="333" t="s">
        <v>101</v>
      </c>
    </row>
    <row r="91" spans="1:11" ht="34.5" hidden="1" customHeight="1" x14ac:dyDescent="0.25">
      <c r="A91" s="151" t="s">
        <v>237</v>
      </c>
      <c r="B91" s="164" t="s">
        <v>243</v>
      </c>
      <c r="C91" s="333" t="s">
        <v>101</v>
      </c>
      <c r="D91" s="333" t="s">
        <v>101</v>
      </c>
      <c r="E91" s="333" t="s">
        <v>101</v>
      </c>
      <c r="F91" s="333" t="s">
        <v>101</v>
      </c>
      <c r="G91" s="333" t="s">
        <v>101</v>
      </c>
      <c r="H91" s="333" t="s">
        <v>101</v>
      </c>
      <c r="I91" s="373" t="s">
        <v>670</v>
      </c>
      <c r="J91" s="333" t="s">
        <v>101</v>
      </c>
      <c r="K91" s="333" t="s">
        <v>101</v>
      </c>
    </row>
    <row r="92" spans="1:11" ht="36" hidden="1" customHeight="1" x14ac:dyDescent="0.25">
      <c r="A92" s="151" t="s">
        <v>237</v>
      </c>
      <c r="B92" s="164" t="s">
        <v>245</v>
      </c>
      <c r="C92" s="333" t="s">
        <v>101</v>
      </c>
      <c r="D92" s="333" t="s">
        <v>101</v>
      </c>
      <c r="E92" s="333" t="s">
        <v>101</v>
      </c>
      <c r="F92" s="333" t="s">
        <v>101</v>
      </c>
      <c r="G92" s="333" t="s">
        <v>101</v>
      </c>
      <c r="H92" s="333" t="s">
        <v>101</v>
      </c>
      <c r="I92" s="373" t="s">
        <v>670</v>
      </c>
      <c r="J92" s="333" t="s">
        <v>101</v>
      </c>
      <c r="K92" s="333" t="s">
        <v>101</v>
      </c>
    </row>
    <row r="93" spans="1:11" ht="36" hidden="1" customHeight="1" x14ac:dyDescent="0.25">
      <c r="A93" s="151" t="s">
        <v>237</v>
      </c>
      <c r="B93" s="170" t="s">
        <v>247</v>
      </c>
      <c r="C93" s="333" t="s">
        <v>101</v>
      </c>
      <c r="D93" s="333">
        <v>2017</v>
      </c>
      <c r="E93" s="333">
        <v>2017</v>
      </c>
      <c r="F93" s="333" t="s">
        <v>101</v>
      </c>
      <c r="G93" s="333" t="s">
        <v>101</v>
      </c>
      <c r="H93" s="333" t="s">
        <v>101</v>
      </c>
      <c r="I93" s="373" t="s">
        <v>670</v>
      </c>
      <c r="J93" s="333" t="s">
        <v>101</v>
      </c>
      <c r="K93" s="333" t="s">
        <v>101</v>
      </c>
    </row>
    <row r="94" spans="1:11" ht="36" hidden="1" customHeight="1" x14ac:dyDescent="0.25">
      <c r="A94" s="151" t="s">
        <v>237</v>
      </c>
      <c r="B94" s="170" t="s">
        <v>249</v>
      </c>
      <c r="C94" s="333" t="s">
        <v>101</v>
      </c>
      <c r="D94" s="333">
        <v>2017</v>
      </c>
      <c r="E94" s="333">
        <v>2017</v>
      </c>
      <c r="F94" s="333" t="s">
        <v>101</v>
      </c>
      <c r="G94" s="333" t="s">
        <v>101</v>
      </c>
      <c r="H94" s="333" t="s">
        <v>101</v>
      </c>
      <c r="I94" s="373" t="s">
        <v>670</v>
      </c>
      <c r="J94" s="333" t="s">
        <v>101</v>
      </c>
      <c r="K94" s="333" t="s">
        <v>101</v>
      </c>
    </row>
    <row r="95" spans="1:11" ht="18.75" hidden="1" customHeight="1" x14ac:dyDescent="0.25">
      <c r="A95" s="151" t="s">
        <v>237</v>
      </c>
      <c r="B95" s="168" t="s">
        <v>251</v>
      </c>
      <c r="C95" s="333" t="s">
        <v>101</v>
      </c>
      <c r="D95" s="333" t="s">
        <v>101</v>
      </c>
      <c r="E95" s="333" t="s">
        <v>101</v>
      </c>
      <c r="F95" s="333" t="s">
        <v>101</v>
      </c>
      <c r="G95" s="333" t="s">
        <v>101</v>
      </c>
      <c r="H95" s="333" t="s">
        <v>101</v>
      </c>
      <c r="I95" s="396" t="s">
        <v>670</v>
      </c>
      <c r="J95" s="333" t="s">
        <v>101</v>
      </c>
      <c r="K95" s="333" t="s">
        <v>101</v>
      </c>
    </row>
    <row r="96" spans="1:11" ht="18.75" hidden="1" customHeight="1" x14ac:dyDescent="0.25">
      <c r="A96" s="151" t="s">
        <v>237</v>
      </c>
      <c r="B96" s="169" t="s">
        <v>253</v>
      </c>
      <c r="C96" s="333" t="s">
        <v>101</v>
      </c>
      <c r="D96" s="333">
        <v>2016</v>
      </c>
      <c r="E96" s="333">
        <v>2016</v>
      </c>
      <c r="F96" s="333" t="s">
        <v>101</v>
      </c>
      <c r="G96" s="333" t="s">
        <v>101</v>
      </c>
      <c r="H96" s="333" t="s">
        <v>101</v>
      </c>
      <c r="I96" s="396" t="s">
        <v>670</v>
      </c>
      <c r="J96" s="333" t="s">
        <v>101</v>
      </c>
      <c r="K96" s="333" t="s">
        <v>101</v>
      </c>
    </row>
    <row r="97" spans="1:18" ht="17.25" hidden="1" customHeight="1" x14ac:dyDescent="0.25">
      <c r="A97" s="151" t="s">
        <v>237</v>
      </c>
      <c r="B97" s="168" t="s">
        <v>255</v>
      </c>
      <c r="C97" s="333" t="s">
        <v>101</v>
      </c>
      <c r="D97" s="333" t="s">
        <v>101</v>
      </c>
      <c r="E97" s="333" t="s">
        <v>101</v>
      </c>
      <c r="F97" s="333" t="s">
        <v>101</v>
      </c>
      <c r="G97" s="333" t="s">
        <v>101</v>
      </c>
      <c r="H97" s="333" t="s">
        <v>101</v>
      </c>
      <c r="I97" s="396" t="s">
        <v>670</v>
      </c>
      <c r="J97" s="333" t="s">
        <v>101</v>
      </c>
      <c r="K97" s="333" t="s">
        <v>101</v>
      </c>
    </row>
    <row r="98" spans="1:18" ht="30.75" hidden="1" customHeight="1" x14ac:dyDescent="0.25">
      <c r="A98" s="151" t="s">
        <v>257</v>
      </c>
      <c r="B98" s="152" t="s">
        <v>258</v>
      </c>
      <c r="C98" s="333" t="s">
        <v>101</v>
      </c>
      <c r="D98" s="333" t="s">
        <v>101</v>
      </c>
      <c r="E98" s="333" t="s">
        <v>101</v>
      </c>
      <c r="F98" s="333" t="s">
        <v>101</v>
      </c>
      <c r="G98" s="333" t="s">
        <v>101</v>
      </c>
      <c r="H98" s="333" t="s">
        <v>101</v>
      </c>
      <c r="I98" s="333" t="s">
        <v>101</v>
      </c>
      <c r="J98" s="333" t="s">
        <v>101</v>
      </c>
      <c r="K98" s="333" t="s">
        <v>101</v>
      </c>
    </row>
    <row r="99" spans="1:18" ht="17.25" hidden="1" customHeight="1" x14ac:dyDescent="0.25">
      <c r="A99" s="151" t="s">
        <v>259</v>
      </c>
      <c r="B99" s="152" t="s">
        <v>260</v>
      </c>
      <c r="C99" s="333" t="s">
        <v>101</v>
      </c>
      <c r="D99" s="333" t="s">
        <v>101</v>
      </c>
      <c r="E99" s="333" t="s">
        <v>101</v>
      </c>
      <c r="F99" s="333" t="s">
        <v>101</v>
      </c>
      <c r="G99" s="333" t="s">
        <v>101</v>
      </c>
      <c r="H99" s="333" t="s">
        <v>101</v>
      </c>
      <c r="I99" s="333" t="s">
        <v>101</v>
      </c>
      <c r="J99" s="333" t="s">
        <v>101</v>
      </c>
      <c r="K99" s="333" t="s">
        <v>101</v>
      </c>
    </row>
    <row r="100" spans="1:18" ht="15.75" hidden="1" x14ac:dyDescent="0.25">
      <c r="A100" s="151" t="s">
        <v>259</v>
      </c>
      <c r="B100" s="225" t="s">
        <v>397</v>
      </c>
      <c r="C100" s="333" t="s">
        <v>101</v>
      </c>
      <c r="D100" s="333" t="s">
        <v>101</v>
      </c>
      <c r="E100" s="333" t="s">
        <v>101</v>
      </c>
      <c r="F100" s="333" t="s">
        <v>101</v>
      </c>
      <c r="G100" s="333" t="s">
        <v>101</v>
      </c>
      <c r="H100" s="333" t="s">
        <v>101</v>
      </c>
      <c r="I100" s="396" t="s">
        <v>670</v>
      </c>
      <c r="J100" s="333" t="s">
        <v>101</v>
      </c>
      <c r="K100" s="333" t="s">
        <v>101</v>
      </c>
    </row>
    <row r="101" spans="1:18" ht="47.25" hidden="1" x14ac:dyDescent="0.25">
      <c r="A101" s="151" t="s">
        <v>259</v>
      </c>
      <c r="B101" s="242" t="s">
        <v>398</v>
      </c>
      <c r="C101" s="333" t="s">
        <v>101</v>
      </c>
      <c r="D101" s="333" t="s">
        <v>101</v>
      </c>
      <c r="E101" s="333" t="s">
        <v>101</v>
      </c>
      <c r="F101" s="333" t="s">
        <v>101</v>
      </c>
      <c r="G101" s="333" t="s">
        <v>101</v>
      </c>
      <c r="H101" s="333" t="s">
        <v>101</v>
      </c>
      <c r="I101" s="373" t="s">
        <v>670</v>
      </c>
      <c r="J101" s="333" t="s">
        <v>101</v>
      </c>
      <c r="K101" s="333" t="s">
        <v>101</v>
      </c>
    </row>
    <row r="102" spans="1:18" ht="15.75" hidden="1" x14ac:dyDescent="0.25">
      <c r="A102" s="151" t="s">
        <v>259</v>
      </c>
      <c r="B102" s="242" t="s">
        <v>545</v>
      </c>
      <c r="C102" s="333" t="s">
        <v>101</v>
      </c>
      <c r="D102" s="333" t="s">
        <v>101</v>
      </c>
      <c r="E102" s="333" t="s">
        <v>101</v>
      </c>
      <c r="F102" s="333" t="s">
        <v>101</v>
      </c>
      <c r="G102" s="333" t="s">
        <v>101</v>
      </c>
      <c r="H102" s="333" t="s">
        <v>101</v>
      </c>
      <c r="I102" s="373" t="s">
        <v>670</v>
      </c>
      <c r="J102" s="333" t="s">
        <v>101</v>
      </c>
      <c r="K102" s="333" t="s">
        <v>101</v>
      </c>
    </row>
    <row r="103" spans="1:18" ht="31.5" hidden="1" x14ac:dyDescent="0.25">
      <c r="A103" s="151" t="s">
        <v>259</v>
      </c>
      <c r="B103" s="242" t="s">
        <v>910</v>
      </c>
      <c r="C103" s="333" t="s">
        <v>101</v>
      </c>
      <c r="D103" s="333" t="s">
        <v>101</v>
      </c>
      <c r="E103" s="333" t="s">
        <v>101</v>
      </c>
      <c r="F103" s="333" t="s">
        <v>101</v>
      </c>
      <c r="G103" s="333" t="s">
        <v>101</v>
      </c>
      <c r="H103" s="333" t="s">
        <v>101</v>
      </c>
      <c r="I103" s="373" t="s">
        <v>670</v>
      </c>
      <c r="J103" s="333" t="s">
        <v>101</v>
      </c>
      <c r="K103" s="333" t="s">
        <v>101</v>
      </c>
    </row>
    <row r="104" spans="1:18" ht="34.5" hidden="1" customHeight="1" x14ac:dyDescent="0.25">
      <c r="A104" s="151" t="s">
        <v>259</v>
      </c>
      <c r="B104" s="162" t="s">
        <v>285</v>
      </c>
      <c r="C104" s="333" t="s">
        <v>101</v>
      </c>
      <c r="D104" s="400">
        <v>2015</v>
      </c>
      <c r="E104" s="400">
        <v>2015</v>
      </c>
      <c r="F104" s="333" t="s">
        <v>101</v>
      </c>
      <c r="G104" s="333" t="s">
        <v>101</v>
      </c>
      <c r="H104" s="333" t="s">
        <v>101</v>
      </c>
      <c r="I104" s="373" t="s">
        <v>670</v>
      </c>
      <c r="J104" s="333" t="s">
        <v>101</v>
      </c>
      <c r="K104" s="333" t="s">
        <v>101</v>
      </c>
    </row>
    <row r="105" spans="1:18" x14ac:dyDescent="0.25">
      <c r="A105" s="337"/>
      <c r="B105" s="337"/>
      <c r="C105" s="337"/>
      <c r="D105" s="337"/>
      <c r="E105" s="337"/>
      <c r="F105" s="337"/>
      <c r="G105" s="337"/>
      <c r="H105" s="337"/>
      <c r="I105" s="337"/>
      <c r="J105" s="337"/>
      <c r="K105" s="337"/>
    </row>
    <row r="106" spans="1:18" s="315" customFormat="1" ht="35.25" customHeight="1" x14ac:dyDescent="0.2">
      <c r="A106" s="70" t="s">
        <v>911</v>
      </c>
      <c r="B106" s="70"/>
      <c r="C106" s="70"/>
      <c r="D106" s="70"/>
      <c r="E106" s="70"/>
      <c r="F106" s="70"/>
      <c r="G106" s="70"/>
      <c r="H106" s="70"/>
      <c r="I106" s="70"/>
      <c r="J106" s="70"/>
      <c r="K106" s="70"/>
      <c r="L106" s="401"/>
      <c r="M106" s="401"/>
      <c r="N106" s="401"/>
      <c r="O106" s="401"/>
      <c r="P106" s="401"/>
      <c r="Q106" s="401"/>
      <c r="R106" s="401"/>
    </row>
  </sheetData>
  <mergeCells count="14">
    <mergeCell ref="A106:K106"/>
    <mergeCell ref="A4:K4"/>
    <mergeCell ref="A6:K6"/>
    <mergeCell ref="A7:K7"/>
    <mergeCell ref="A9:K9"/>
    <mergeCell ref="A11:A12"/>
    <mergeCell ref="B11:B12"/>
    <mergeCell ref="C11:C12"/>
    <mergeCell ref="D11:D12"/>
    <mergeCell ref="E11:E12"/>
    <mergeCell ref="F11:F12"/>
    <mergeCell ref="G11:H11"/>
    <mergeCell ref="I11:I12"/>
    <mergeCell ref="J11:K11"/>
  </mergeCells>
  <pageMargins left="0.70833333333333304" right="0.70833333333333304" top="0.74791666666666701" bottom="0.74791666666666701" header="0.51180555555555496" footer="0.51180555555555496"/>
  <pageSetup paperSize="8" firstPageNumber="0"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W37"/>
  <sheetViews>
    <sheetView topLeftCell="A4" zoomScale="55" zoomScaleNormal="55" workbookViewId="0">
      <pane xSplit="2" ySplit="11" topLeftCell="C33" activePane="bottomRight" state="frozen"/>
      <selection activeCell="A4" sqref="A4"/>
      <selection pane="topRight" activeCell="C4" sqref="C4"/>
      <selection pane="bottomLeft" activeCell="A33" sqref="A33"/>
      <selection pane="bottomRight" activeCell="R12" sqref="R12"/>
    </sheetView>
  </sheetViews>
  <sheetFormatPr defaultRowHeight="15" x14ac:dyDescent="0.25"/>
  <cols>
    <col min="1" max="1" width="9" style="314" customWidth="1"/>
    <col min="2" max="2" width="79.42578125" style="315" customWidth="1"/>
    <col min="3" max="3" width="17.28515625" style="315" customWidth="1"/>
    <col min="4" max="4" width="16.85546875" style="315" customWidth="1"/>
    <col min="5" max="5" width="21.42578125" style="315" customWidth="1"/>
    <col min="6" max="6" width="9.5703125" style="315" customWidth="1"/>
    <col min="7" max="7" width="9.42578125" style="315" customWidth="1"/>
    <col min="8" max="8" width="9.28515625" style="315" customWidth="1"/>
    <col min="9" max="9" width="14.140625" style="315" customWidth="1"/>
    <col min="10" max="10" width="10.28515625" style="315" customWidth="1"/>
    <col min="11" max="11" width="17.140625" style="315" customWidth="1"/>
    <col min="12" max="12" width="13.7109375" style="316" customWidth="1"/>
    <col min="13" max="13" width="15.85546875" style="316" customWidth="1"/>
    <col min="14" max="14" width="29.42578125" style="316" customWidth="1"/>
    <col min="15" max="15" width="17.42578125" style="315" customWidth="1"/>
    <col min="16" max="16" width="24.5703125" style="315" customWidth="1"/>
    <col min="17" max="17" width="24" style="315" customWidth="1"/>
    <col min="18" max="18" width="8.85546875" style="315" customWidth="1"/>
    <col min="19" max="19" width="9" style="317" customWidth="1"/>
    <col min="20" max="20" width="8.85546875" style="315" customWidth="1"/>
    <col min="21" max="21" width="13.140625" style="315" customWidth="1"/>
    <col min="22" max="250" width="9.7109375" style="314" customWidth="1"/>
    <col min="251" max="251" width="4.140625" style="314" customWidth="1"/>
    <col min="252" max="252" width="17.28515625" style="314" customWidth="1"/>
    <col min="253" max="253" width="18" style="314" customWidth="1"/>
    <col min="254" max="254" width="14.5703125" style="314" customWidth="1"/>
    <col min="255" max="257" width="11.7109375" style="314" customWidth="1"/>
    <col min="258" max="1025" width="11.7109375" customWidth="1"/>
  </cols>
  <sheetData>
    <row r="1" spans="1:31" ht="15.75" x14ac:dyDescent="0.25">
      <c r="S1" s="120" t="s">
        <v>912</v>
      </c>
    </row>
    <row r="2" spans="1:31" ht="15.75" x14ac:dyDescent="0.25">
      <c r="S2" s="122" t="s">
        <v>1</v>
      </c>
    </row>
    <row r="3" spans="1:31" ht="15.75" x14ac:dyDescent="0.25">
      <c r="S3" s="122" t="s">
        <v>2</v>
      </c>
    </row>
    <row r="4" spans="1:31" ht="16.5" x14ac:dyDescent="0.25">
      <c r="A4" s="88" t="s">
        <v>913</v>
      </c>
      <c r="B4" s="88"/>
      <c r="C4" s="88"/>
      <c r="D4" s="88"/>
      <c r="E4" s="88"/>
      <c r="F4" s="88"/>
      <c r="G4" s="88"/>
      <c r="H4" s="88"/>
      <c r="I4" s="88"/>
      <c r="J4" s="88"/>
      <c r="K4" s="88"/>
      <c r="L4" s="88"/>
      <c r="M4" s="88"/>
      <c r="N4" s="88"/>
      <c r="O4" s="88"/>
      <c r="P4" s="88"/>
      <c r="Q4" s="88"/>
      <c r="R4" s="88"/>
      <c r="S4" s="88"/>
    </row>
    <row r="5" spans="1:31" x14ac:dyDescent="0.25">
      <c r="B5" s="314"/>
      <c r="C5" s="314"/>
      <c r="D5" s="314"/>
      <c r="E5" s="314"/>
      <c r="F5" s="314"/>
      <c r="G5" s="314"/>
      <c r="H5" s="314"/>
      <c r="I5" s="314"/>
      <c r="J5" s="314"/>
      <c r="K5" s="314"/>
      <c r="L5" s="402"/>
      <c r="M5" s="402"/>
      <c r="N5" s="402"/>
      <c r="O5" s="314"/>
      <c r="P5" s="314"/>
      <c r="Q5" s="314"/>
      <c r="R5" s="314"/>
      <c r="S5" s="314"/>
      <c r="T5" s="372"/>
    </row>
    <row r="6" spans="1:31" ht="15.75" x14ac:dyDescent="0.25">
      <c r="A6" s="96" t="s">
        <v>614</v>
      </c>
      <c r="B6" s="96"/>
      <c r="C6" s="96"/>
      <c r="D6" s="96"/>
      <c r="E6" s="96"/>
      <c r="F6" s="96"/>
      <c r="G6" s="96"/>
      <c r="H6" s="96"/>
      <c r="I6" s="96"/>
      <c r="J6" s="96"/>
      <c r="K6" s="96"/>
      <c r="L6" s="96"/>
      <c r="M6" s="96"/>
      <c r="N6" s="96"/>
      <c r="O6" s="96"/>
      <c r="P6" s="96"/>
      <c r="Q6" s="96"/>
      <c r="R6" s="96"/>
      <c r="S6" s="96"/>
      <c r="T6" s="372"/>
    </row>
    <row r="7" spans="1:31" ht="15.75" x14ac:dyDescent="0.25">
      <c r="A7" s="10" t="s">
        <v>901</v>
      </c>
      <c r="B7" s="10"/>
      <c r="C7" s="10"/>
      <c r="D7" s="10"/>
      <c r="E7" s="10"/>
      <c r="F7" s="10"/>
      <c r="G7" s="10"/>
      <c r="H7" s="10"/>
      <c r="I7" s="10"/>
      <c r="J7" s="10"/>
      <c r="K7" s="10"/>
      <c r="L7" s="10"/>
      <c r="M7" s="10"/>
      <c r="N7" s="10"/>
      <c r="O7" s="10"/>
      <c r="P7" s="10"/>
      <c r="Q7" s="10"/>
      <c r="R7" s="10"/>
      <c r="S7" s="10"/>
      <c r="T7" s="372"/>
    </row>
    <row r="8" spans="1:31" ht="15.75" x14ac:dyDescent="0.25">
      <c r="A8" s="262"/>
      <c r="B8" s="262"/>
      <c r="C8" s="262"/>
      <c r="D8" s="262"/>
      <c r="E8" s="262"/>
      <c r="F8" s="262"/>
      <c r="G8" s="262"/>
      <c r="H8" s="262"/>
      <c r="I8" s="262"/>
      <c r="J8" s="262"/>
      <c r="K8" s="262"/>
      <c r="L8" s="320"/>
      <c r="M8" s="320"/>
      <c r="N8" s="320"/>
      <c r="O8" s="262"/>
      <c r="P8" s="262"/>
      <c r="Q8" s="262"/>
      <c r="R8" s="262"/>
      <c r="S8" s="262"/>
      <c r="T8" s="372"/>
    </row>
    <row r="9" spans="1:31" ht="15.75" x14ac:dyDescent="0.25">
      <c r="A9" s="8" t="s">
        <v>649</v>
      </c>
      <c r="B9" s="8"/>
      <c r="C9" s="8"/>
      <c r="D9" s="8"/>
      <c r="E9" s="8"/>
      <c r="F9" s="8"/>
      <c r="G9" s="8"/>
      <c r="H9" s="8"/>
      <c r="I9" s="8"/>
      <c r="J9" s="8"/>
      <c r="K9" s="8"/>
      <c r="L9" s="8"/>
      <c r="M9" s="8"/>
      <c r="N9" s="8"/>
      <c r="O9" s="8"/>
      <c r="P9" s="8"/>
      <c r="Q9" s="8"/>
      <c r="R9" s="8"/>
      <c r="S9" s="8"/>
      <c r="T9" s="372"/>
    </row>
    <row r="10" spans="1:31" s="317" customFormat="1" ht="16.5" customHeight="1" x14ac:dyDescent="0.25">
      <c r="A10" s="69"/>
      <c r="B10" s="69"/>
      <c r="C10" s="69"/>
      <c r="D10" s="69"/>
      <c r="E10" s="69"/>
      <c r="F10" s="69"/>
      <c r="G10" s="69"/>
      <c r="H10" s="69"/>
      <c r="I10" s="69"/>
      <c r="J10" s="69"/>
      <c r="K10" s="69"/>
      <c r="L10" s="69"/>
      <c r="M10" s="69"/>
      <c r="N10" s="69"/>
      <c r="O10" s="69"/>
      <c r="P10" s="69"/>
      <c r="Q10" s="69"/>
      <c r="R10" s="69"/>
      <c r="T10" s="315"/>
      <c r="U10" s="315"/>
      <c r="V10" s="314"/>
      <c r="W10" s="314"/>
      <c r="X10" s="314"/>
      <c r="Y10" s="314"/>
      <c r="Z10" s="314"/>
      <c r="AA10" s="314"/>
      <c r="AB10" s="314"/>
      <c r="AC10" s="314"/>
      <c r="AD10" s="314"/>
      <c r="AE10" s="314"/>
    </row>
    <row r="11" spans="1:31" s="317" customFormat="1" ht="21" customHeight="1" x14ac:dyDescent="0.25">
      <c r="A11" s="2" t="s">
        <v>10</v>
      </c>
      <c r="B11" s="2" t="s">
        <v>11</v>
      </c>
      <c r="C11" s="2" t="s">
        <v>12</v>
      </c>
      <c r="D11" s="68" t="s">
        <v>300</v>
      </c>
      <c r="E11" s="85" t="s">
        <v>914</v>
      </c>
      <c r="F11" s="85" t="s">
        <v>915</v>
      </c>
      <c r="G11" s="85"/>
      <c r="H11" s="85"/>
      <c r="I11" s="85"/>
      <c r="J11" s="85"/>
      <c r="K11" s="85" t="s">
        <v>916</v>
      </c>
      <c r="L11" s="68" t="s">
        <v>917</v>
      </c>
      <c r="M11" s="68"/>
      <c r="N11" s="66" t="s">
        <v>918</v>
      </c>
      <c r="O11" s="2" t="s">
        <v>919</v>
      </c>
      <c r="P11" s="85" t="s">
        <v>920</v>
      </c>
      <c r="Q11" s="85"/>
      <c r="R11" s="85"/>
      <c r="S11" s="85"/>
      <c r="T11" s="315"/>
      <c r="U11" s="315"/>
      <c r="V11" s="314"/>
      <c r="W11" s="314"/>
      <c r="X11" s="314"/>
      <c r="Y11" s="314"/>
      <c r="Z11" s="314"/>
      <c r="AA11" s="314"/>
      <c r="AB11" s="314"/>
      <c r="AC11" s="314"/>
      <c r="AD11" s="314"/>
      <c r="AE11" s="314"/>
    </row>
    <row r="12" spans="1:31" s="317" customFormat="1" ht="45" customHeight="1" x14ac:dyDescent="0.25">
      <c r="A12" s="2"/>
      <c r="B12" s="2"/>
      <c r="C12" s="2"/>
      <c r="D12" s="68"/>
      <c r="E12" s="85"/>
      <c r="F12" s="85"/>
      <c r="G12" s="85"/>
      <c r="H12" s="85"/>
      <c r="I12" s="85"/>
      <c r="J12" s="85"/>
      <c r="K12" s="85"/>
      <c r="L12" s="68"/>
      <c r="M12" s="68"/>
      <c r="N12" s="66"/>
      <c r="O12" s="2"/>
      <c r="P12" s="85" t="s">
        <v>921</v>
      </c>
      <c r="Q12" s="85"/>
      <c r="R12" s="85" t="s">
        <v>921</v>
      </c>
      <c r="S12" s="85"/>
      <c r="T12" s="315"/>
      <c r="U12" s="315"/>
      <c r="V12" s="314"/>
      <c r="W12" s="314"/>
      <c r="X12" s="314"/>
      <c r="Y12" s="314"/>
      <c r="Z12" s="314"/>
      <c r="AA12" s="314"/>
      <c r="AB12" s="314"/>
      <c r="AC12" s="314"/>
      <c r="AD12" s="314"/>
      <c r="AE12" s="314"/>
    </row>
    <row r="13" spans="1:31" s="317" customFormat="1" ht="152.25" customHeight="1" x14ac:dyDescent="0.25">
      <c r="A13" s="2"/>
      <c r="B13" s="2"/>
      <c r="C13" s="2"/>
      <c r="D13" s="68"/>
      <c r="E13" s="85"/>
      <c r="F13" s="404" t="s">
        <v>319</v>
      </c>
      <c r="G13" s="404" t="s">
        <v>320</v>
      </c>
      <c r="H13" s="404" t="s">
        <v>922</v>
      </c>
      <c r="I13" s="405" t="s">
        <v>322</v>
      </c>
      <c r="J13" s="404" t="s">
        <v>323</v>
      </c>
      <c r="K13" s="85"/>
      <c r="L13" s="403" t="s">
        <v>923</v>
      </c>
      <c r="M13" s="403" t="s">
        <v>924</v>
      </c>
      <c r="N13" s="66"/>
      <c r="O13" s="2"/>
      <c r="P13" s="404" t="s">
        <v>925</v>
      </c>
      <c r="Q13" s="404" t="s">
        <v>926</v>
      </c>
      <c r="R13" s="404" t="s">
        <v>925</v>
      </c>
      <c r="S13" s="404" t="s">
        <v>926</v>
      </c>
      <c r="T13" s="315"/>
      <c r="U13" s="315"/>
      <c r="V13" s="314"/>
      <c r="W13" s="314"/>
      <c r="X13" s="314"/>
      <c r="Y13" s="314"/>
      <c r="Z13" s="314"/>
      <c r="AA13" s="314"/>
      <c r="AB13" s="314"/>
      <c r="AC13" s="314"/>
      <c r="AD13" s="314"/>
      <c r="AE13" s="314"/>
    </row>
    <row r="14" spans="1:31" s="317" customFormat="1" x14ac:dyDescent="0.25">
      <c r="A14" s="329">
        <v>1</v>
      </c>
      <c r="B14" s="329">
        <v>2</v>
      </c>
      <c r="C14" s="329">
        <v>3</v>
      </c>
      <c r="D14" s="334">
        <v>4</v>
      </c>
      <c r="E14" s="329">
        <v>5</v>
      </c>
      <c r="F14" s="334">
        <v>6</v>
      </c>
      <c r="G14" s="334">
        <v>7</v>
      </c>
      <c r="H14" s="334">
        <v>8</v>
      </c>
      <c r="I14" s="334">
        <v>9</v>
      </c>
      <c r="J14" s="334">
        <v>10</v>
      </c>
      <c r="K14" s="334">
        <v>11</v>
      </c>
      <c r="L14" s="406">
        <v>12</v>
      </c>
      <c r="M14" s="406">
        <v>13</v>
      </c>
      <c r="N14" s="330">
        <v>14</v>
      </c>
      <c r="O14" s="329">
        <v>15</v>
      </c>
      <c r="P14" s="407" t="s">
        <v>927</v>
      </c>
      <c r="Q14" s="407" t="s">
        <v>928</v>
      </c>
      <c r="R14" s="407" t="s">
        <v>929</v>
      </c>
      <c r="S14" s="407" t="s">
        <v>930</v>
      </c>
      <c r="T14" s="315"/>
      <c r="U14" s="315"/>
      <c r="V14" s="314"/>
      <c r="W14" s="314"/>
      <c r="X14" s="314"/>
      <c r="Y14" s="314"/>
      <c r="Z14" s="314"/>
      <c r="AA14" s="314"/>
      <c r="AB14" s="314"/>
      <c r="AC14" s="314"/>
      <c r="AD14" s="314"/>
      <c r="AE14" s="314"/>
    </row>
    <row r="15" spans="1:31" ht="35.25" customHeight="1" x14ac:dyDescent="0.25">
      <c r="A15" s="151" t="s">
        <v>237</v>
      </c>
      <c r="B15" s="152" t="s">
        <v>238</v>
      </c>
      <c r="C15" s="147" t="s">
        <v>101</v>
      </c>
      <c r="D15" s="408">
        <f>SUM(D16:D24)</f>
        <v>4.7557776</v>
      </c>
      <c r="E15" s="409" t="s">
        <v>101</v>
      </c>
      <c r="F15" s="408">
        <f t="shared" ref="F15:F25" si="0">SUM(G15:J15)</f>
        <v>13.899777599999998</v>
      </c>
      <c r="G15" s="408">
        <f>SUM(G16:G24)</f>
        <v>0</v>
      </c>
      <c r="H15" s="408">
        <f>SUM(H16:H24)</f>
        <v>0</v>
      </c>
      <c r="I15" s="408">
        <f>SUM(I16:I24)</f>
        <v>13.899777599999998</v>
      </c>
      <c r="J15" s="408">
        <f>SUM(J16:J24)</f>
        <v>0</v>
      </c>
      <c r="K15" s="410">
        <f>SUM(K16:K24)</f>
        <v>4.0303199999999997</v>
      </c>
      <c r="L15" s="411" t="s">
        <v>101</v>
      </c>
      <c r="M15" s="408">
        <f>SUM(M16:M24)</f>
        <v>4.0303199999999997</v>
      </c>
      <c r="N15" s="411" t="s">
        <v>101</v>
      </c>
      <c r="O15" s="411" t="s">
        <v>101</v>
      </c>
      <c r="P15" s="411" t="s">
        <v>101</v>
      </c>
      <c r="Q15" s="411" t="s">
        <v>101</v>
      </c>
      <c r="R15" s="411" t="s">
        <v>101</v>
      </c>
      <c r="S15" s="333" t="s">
        <v>101</v>
      </c>
    </row>
    <row r="16" spans="1:31" ht="37.5" customHeight="1" x14ac:dyDescent="0.25">
      <c r="A16" s="151" t="s">
        <v>237</v>
      </c>
      <c r="B16" s="164" t="s">
        <v>239</v>
      </c>
      <c r="C16" s="147" t="s">
        <v>240</v>
      </c>
      <c r="D16" s="408">
        <f>'2'!U93</f>
        <v>0</v>
      </c>
      <c r="E16" s="409" t="s">
        <v>101</v>
      </c>
      <c r="F16" s="408">
        <f t="shared" si="0"/>
        <v>0</v>
      </c>
      <c r="G16" s="408">
        <v>0</v>
      </c>
      <c r="H16" s="408">
        <v>0</v>
      </c>
      <c r="I16" s="408">
        <f>'2'!AZ93</f>
        <v>0</v>
      </c>
      <c r="J16" s="408">
        <v>0</v>
      </c>
      <c r="K16" s="410">
        <f>'3'!AF93</f>
        <v>0</v>
      </c>
      <c r="L16" s="411" t="s">
        <v>101</v>
      </c>
      <c r="M16" s="408">
        <f>'4'!AP95</f>
        <v>0</v>
      </c>
      <c r="N16" s="411" t="s">
        <v>101</v>
      </c>
      <c r="O16" s="411" t="s">
        <v>101</v>
      </c>
      <c r="P16" s="411" t="s">
        <v>101</v>
      </c>
      <c r="Q16" s="411" t="s">
        <v>101</v>
      </c>
      <c r="R16" s="411" t="s">
        <v>101</v>
      </c>
      <c r="S16" s="333" t="s">
        <v>101</v>
      </c>
    </row>
    <row r="17" spans="1:19" ht="47.25" customHeight="1" x14ac:dyDescent="0.25">
      <c r="A17" s="151" t="s">
        <v>237</v>
      </c>
      <c r="B17" s="164" t="s">
        <v>241</v>
      </c>
      <c r="C17" s="147" t="s">
        <v>242</v>
      </c>
      <c r="D17" s="408">
        <f>'2'!U94</f>
        <v>0</v>
      </c>
      <c r="E17" s="409" t="s">
        <v>931</v>
      </c>
      <c r="F17" s="408">
        <f t="shared" si="0"/>
        <v>1.3680000000000001</v>
      </c>
      <c r="G17" s="408">
        <v>0</v>
      </c>
      <c r="H17" s="408">
        <v>0</v>
      </c>
      <c r="I17" s="408">
        <f>'2'!AZ94</f>
        <v>1.3680000000000001</v>
      </c>
      <c r="J17" s="408">
        <v>0</v>
      </c>
      <c r="K17" s="410">
        <f>'3'!AF94</f>
        <v>0</v>
      </c>
      <c r="L17" s="411" t="s">
        <v>101</v>
      </c>
      <c r="M17" s="408">
        <f>'4'!AP96</f>
        <v>0</v>
      </c>
      <c r="N17" s="411" t="s">
        <v>101</v>
      </c>
      <c r="O17" s="411" t="s">
        <v>101</v>
      </c>
      <c r="P17" s="411">
        <v>0</v>
      </c>
      <c r="Q17" s="411" t="s">
        <v>932</v>
      </c>
      <c r="R17" s="411" t="s">
        <v>101</v>
      </c>
      <c r="S17" s="333" t="s">
        <v>101</v>
      </c>
    </row>
    <row r="18" spans="1:19" ht="48.75" customHeight="1" x14ac:dyDescent="0.25">
      <c r="A18" s="151" t="s">
        <v>237</v>
      </c>
      <c r="B18" s="164" t="s">
        <v>243</v>
      </c>
      <c r="C18" s="147" t="s">
        <v>244</v>
      </c>
      <c r="D18" s="408">
        <f>'2'!U95</f>
        <v>0</v>
      </c>
      <c r="E18" s="409" t="s">
        <v>931</v>
      </c>
      <c r="F18" s="408">
        <f t="shared" si="0"/>
        <v>3.7759999999999998</v>
      </c>
      <c r="G18" s="408">
        <v>0</v>
      </c>
      <c r="H18" s="408">
        <v>0</v>
      </c>
      <c r="I18" s="408">
        <f>'2'!AZ95</f>
        <v>3.7759999999999998</v>
      </c>
      <c r="J18" s="408">
        <v>0</v>
      </c>
      <c r="K18" s="410">
        <f>'3'!AF95</f>
        <v>0</v>
      </c>
      <c r="L18" s="411" t="s">
        <v>101</v>
      </c>
      <c r="M18" s="408">
        <f>'4'!AP97</f>
        <v>0</v>
      </c>
      <c r="N18" s="411" t="s">
        <v>101</v>
      </c>
      <c r="O18" s="411" t="s">
        <v>101</v>
      </c>
      <c r="P18" s="411">
        <v>0</v>
      </c>
      <c r="Q18" s="411" t="s">
        <v>933</v>
      </c>
      <c r="R18" s="411" t="s">
        <v>101</v>
      </c>
      <c r="S18" s="333" t="s">
        <v>101</v>
      </c>
    </row>
    <row r="19" spans="1:19" ht="36" customHeight="1" x14ac:dyDescent="0.25">
      <c r="A19" s="151" t="s">
        <v>237</v>
      </c>
      <c r="B19" s="164" t="s">
        <v>245</v>
      </c>
      <c r="C19" s="147" t="s">
        <v>246</v>
      </c>
      <c r="D19" s="408">
        <f>'2'!U96</f>
        <v>0</v>
      </c>
      <c r="E19" s="409" t="s">
        <v>101</v>
      </c>
      <c r="F19" s="408">
        <f t="shared" si="0"/>
        <v>0</v>
      </c>
      <c r="G19" s="408">
        <v>0</v>
      </c>
      <c r="H19" s="408">
        <v>0</v>
      </c>
      <c r="I19" s="408">
        <f>'2'!AZ96</f>
        <v>0</v>
      </c>
      <c r="J19" s="408">
        <v>0</v>
      </c>
      <c r="K19" s="410">
        <f>'3'!AF96</f>
        <v>0</v>
      </c>
      <c r="L19" s="411" t="s">
        <v>101</v>
      </c>
      <c r="M19" s="408">
        <f>'4'!AP98</f>
        <v>0</v>
      </c>
      <c r="N19" s="411" t="s">
        <v>101</v>
      </c>
      <c r="O19" s="411" t="s">
        <v>101</v>
      </c>
      <c r="P19" s="411" t="s">
        <v>101</v>
      </c>
      <c r="Q19" s="411" t="s">
        <v>101</v>
      </c>
      <c r="R19" s="411" t="s">
        <v>101</v>
      </c>
      <c r="S19" s="333" t="s">
        <v>101</v>
      </c>
    </row>
    <row r="20" spans="1:19" ht="36" customHeight="1" x14ac:dyDescent="0.25">
      <c r="A20" s="151" t="s">
        <v>237</v>
      </c>
      <c r="B20" s="171" t="s">
        <v>247</v>
      </c>
      <c r="C20" s="147" t="s">
        <v>248</v>
      </c>
      <c r="D20" s="408">
        <f>'2'!U97</f>
        <v>1.1216253999999999</v>
      </c>
      <c r="E20" s="409" t="s">
        <v>931</v>
      </c>
      <c r="F20" s="408">
        <f t="shared" si="0"/>
        <v>1.1216253999999999</v>
      </c>
      <c r="G20" s="408">
        <v>0</v>
      </c>
      <c r="H20" s="408">
        <v>0</v>
      </c>
      <c r="I20" s="408">
        <f>'2'!BE97</f>
        <v>1.1216253999999999</v>
      </c>
      <c r="J20" s="408">
        <v>0</v>
      </c>
      <c r="K20" s="410">
        <f>'3'!AF97</f>
        <v>0.95052999999999999</v>
      </c>
      <c r="L20" s="412">
        <v>2017</v>
      </c>
      <c r="M20" s="408">
        <f>'4'!AP99</f>
        <v>0.95052999999999999</v>
      </c>
      <c r="N20" s="212" t="s">
        <v>934</v>
      </c>
      <c r="O20" s="411" t="s">
        <v>101</v>
      </c>
      <c r="P20" s="411">
        <v>0</v>
      </c>
      <c r="Q20" s="411" t="s">
        <v>935</v>
      </c>
      <c r="R20" s="411" t="s">
        <v>101</v>
      </c>
      <c r="S20" s="333" t="s">
        <v>101</v>
      </c>
    </row>
    <row r="21" spans="1:19" ht="36" customHeight="1" x14ac:dyDescent="0.25">
      <c r="A21" s="151" t="s">
        <v>237</v>
      </c>
      <c r="B21" s="171" t="s">
        <v>249</v>
      </c>
      <c r="C21" s="147" t="s">
        <v>250</v>
      </c>
      <c r="D21" s="408">
        <f>'2'!U98</f>
        <v>1.1703121999999999</v>
      </c>
      <c r="E21" s="409" t="s">
        <v>931</v>
      </c>
      <c r="F21" s="408">
        <f t="shared" si="0"/>
        <v>1.1703121999999999</v>
      </c>
      <c r="G21" s="408">
        <v>0</v>
      </c>
      <c r="H21" s="408">
        <v>0</v>
      </c>
      <c r="I21" s="408">
        <f>'2'!BE98</f>
        <v>1.1703121999999999</v>
      </c>
      <c r="J21" s="408">
        <v>0</v>
      </c>
      <c r="K21" s="410">
        <f>'3'!AF98</f>
        <v>0.99178999999999995</v>
      </c>
      <c r="L21" s="412">
        <v>2017</v>
      </c>
      <c r="M21" s="408">
        <f>'4'!AP100</f>
        <v>0.99178999999999995</v>
      </c>
      <c r="N21" s="212" t="s">
        <v>934</v>
      </c>
      <c r="O21" s="411" t="s">
        <v>101</v>
      </c>
      <c r="P21" s="411">
        <v>0</v>
      </c>
      <c r="Q21" s="411" t="s">
        <v>935</v>
      </c>
      <c r="R21" s="411" t="s">
        <v>101</v>
      </c>
      <c r="S21" s="333" t="s">
        <v>101</v>
      </c>
    </row>
    <row r="22" spans="1:19" ht="35.25" customHeight="1" x14ac:dyDescent="0.25">
      <c r="A22" s="151" t="s">
        <v>237</v>
      </c>
      <c r="B22" s="168" t="s">
        <v>251</v>
      </c>
      <c r="C22" s="147" t="s">
        <v>252</v>
      </c>
      <c r="D22" s="408">
        <f>'2'!U99</f>
        <v>0</v>
      </c>
      <c r="E22" s="409" t="s">
        <v>931</v>
      </c>
      <c r="F22" s="408">
        <f t="shared" si="0"/>
        <v>2</v>
      </c>
      <c r="G22" s="408">
        <v>0</v>
      </c>
      <c r="H22" s="408">
        <v>0</v>
      </c>
      <c r="I22" s="408">
        <f>'2'!AZ99</f>
        <v>2</v>
      </c>
      <c r="J22" s="408">
        <v>0</v>
      </c>
      <c r="K22" s="410">
        <f>'3'!AF99</f>
        <v>0</v>
      </c>
      <c r="L22" s="413" t="s">
        <v>101</v>
      </c>
      <c r="M22" s="408">
        <f>'4'!AP101</f>
        <v>0</v>
      </c>
      <c r="N22" s="411" t="s">
        <v>101</v>
      </c>
      <c r="O22" s="411" t="s">
        <v>101</v>
      </c>
      <c r="P22" s="411">
        <v>0</v>
      </c>
      <c r="Q22" s="411" t="s">
        <v>936</v>
      </c>
      <c r="R22" s="411" t="s">
        <v>101</v>
      </c>
      <c r="S22" s="333" t="s">
        <v>101</v>
      </c>
    </row>
    <row r="23" spans="1:19" ht="34.5" customHeight="1" x14ac:dyDescent="0.25">
      <c r="A23" s="151" t="s">
        <v>237</v>
      </c>
      <c r="B23" s="169" t="s">
        <v>253</v>
      </c>
      <c r="C23" s="147" t="s">
        <v>254</v>
      </c>
      <c r="D23" s="408">
        <f>'2'!U100</f>
        <v>2.4638399999999998</v>
      </c>
      <c r="E23" s="409" t="s">
        <v>937</v>
      </c>
      <c r="F23" s="408">
        <f t="shared" si="0"/>
        <v>2.4638399999999998</v>
      </c>
      <c r="G23" s="408">
        <v>0</v>
      </c>
      <c r="H23" s="408">
        <v>0</v>
      </c>
      <c r="I23" s="408">
        <f>'2'!AZ100</f>
        <v>2.4638399999999998</v>
      </c>
      <c r="J23" s="408">
        <v>0</v>
      </c>
      <c r="K23" s="410">
        <f>'3'!AF100</f>
        <v>2.0880000000000001</v>
      </c>
      <c r="L23" s="413">
        <v>2016</v>
      </c>
      <c r="M23" s="408">
        <f>'4'!AP102</f>
        <v>2.0880000000000001</v>
      </c>
      <c r="N23" s="212" t="s">
        <v>934</v>
      </c>
      <c r="O23" s="411" t="s">
        <v>101</v>
      </c>
      <c r="P23" s="411">
        <v>0</v>
      </c>
      <c r="Q23" s="411" t="s">
        <v>938</v>
      </c>
      <c r="R23" s="411" t="s">
        <v>101</v>
      </c>
      <c r="S23" s="333" t="s">
        <v>101</v>
      </c>
    </row>
    <row r="24" spans="1:19" ht="33.75" customHeight="1" x14ac:dyDescent="0.25">
      <c r="A24" s="151" t="s">
        <v>237</v>
      </c>
      <c r="B24" s="168" t="s">
        <v>255</v>
      </c>
      <c r="C24" s="147" t="s">
        <v>256</v>
      </c>
      <c r="D24" s="408">
        <f>'2'!U101</f>
        <v>0</v>
      </c>
      <c r="E24" s="409" t="s">
        <v>931</v>
      </c>
      <c r="F24" s="408">
        <f t="shared" si="0"/>
        <v>2</v>
      </c>
      <c r="G24" s="408">
        <v>0</v>
      </c>
      <c r="H24" s="408">
        <v>0</v>
      </c>
      <c r="I24" s="408">
        <f>'2'!AZ101</f>
        <v>2</v>
      </c>
      <c r="J24" s="408">
        <v>0</v>
      </c>
      <c r="K24" s="410">
        <f>'3'!AF101</f>
        <v>0</v>
      </c>
      <c r="L24" s="413" t="s">
        <v>101</v>
      </c>
      <c r="M24" s="408">
        <f>'4'!AP103</f>
        <v>0</v>
      </c>
      <c r="N24" s="304" t="s">
        <v>101</v>
      </c>
      <c r="O24" s="411" t="s">
        <v>101</v>
      </c>
      <c r="P24" s="411">
        <v>0</v>
      </c>
      <c r="Q24" s="411" t="s">
        <v>936</v>
      </c>
      <c r="R24" s="411" t="s">
        <v>101</v>
      </c>
      <c r="S24" s="333" t="s">
        <v>101</v>
      </c>
    </row>
    <row r="25" spans="1:19" ht="35.25" customHeight="1" x14ac:dyDescent="0.25">
      <c r="A25" s="151" t="s">
        <v>257</v>
      </c>
      <c r="B25" s="152" t="s">
        <v>258</v>
      </c>
      <c r="C25" s="147" t="s">
        <v>101</v>
      </c>
      <c r="D25" s="408">
        <f>'2'!U102</f>
        <v>0</v>
      </c>
      <c r="E25" s="409" t="s">
        <v>101</v>
      </c>
      <c r="F25" s="408">
        <f t="shared" si="0"/>
        <v>0</v>
      </c>
      <c r="G25" s="408">
        <v>0</v>
      </c>
      <c r="H25" s="408">
        <v>0</v>
      </c>
      <c r="I25" s="408">
        <f>'2'!AZ102</f>
        <v>0</v>
      </c>
      <c r="J25" s="408">
        <v>0</v>
      </c>
      <c r="K25" s="410">
        <f>'3'!AF102</f>
        <v>0</v>
      </c>
      <c r="L25" s="411" t="s">
        <v>101</v>
      </c>
      <c r="M25" s="408">
        <f>'4'!AP104</f>
        <v>0</v>
      </c>
      <c r="N25" s="411" t="s">
        <v>101</v>
      </c>
      <c r="O25" s="411" t="s">
        <v>101</v>
      </c>
      <c r="P25" s="411" t="s">
        <v>101</v>
      </c>
      <c r="Q25" s="411" t="s">
        <v>101</v>
      </c>
      <c r="R25" s="411" t="s">
        <v>101</v>
      </c>
      <c r="S25" s="333" t="s">
        <v>101</v>
      </c>
    </row>
    <row r="26" spans="1:19" ht="18" customHeight="1" x14ac:dyDescent="0.25">
      <c r="A26" s="151" t="s">
        <v>259</v>
      </c>
      <c r="B26" s="169" t="s">
        <v>260</v>
      </c>
      <c r="C26" s="147" t="s">
        <v>101</v>
      </c>
      <c r="D26" s="408">
        <f>'2'!U103</f>
        <v>25.108088399999996</v>
      </c>
      <c r="E26" s="409" t="s">
        <v>101</v>
      </c>
      <c r="F26" s="149">
        <f>SUM(F29:F37)+F27</f>
        <v>10.147825698</v>
      </c>
      <c r="G26" s="149">
        <f>SUM(G29:G37)+G27</f>
        <v>0</v>
      </c>
      <c r="H26" s="149">
        <f>SUM(H29:H37)+H27</f>
        <v>0</v>
      </c>
      <c r="I26" s="408">
        <f>'2'!AZ103</f>
        <v>4.830255298</v>
      </c>
      <c r="J26" s="149">
        <f>SUM(J29:J37)+J27</f>
        <v>0</v>
      </c>
      <c r="K26" s="410">
        <f>'3'!AF103</f>
        <v>8.5998523881355915</v>
      </c>
      <c r="L26" s="411" t="s">
        <v>101</v>
      </c>
      <c r="M26" s="408">
        <f>'4'!AP105</f>
        <v>4.9023947610169492</v>
      </c>
      <c r="N26" s="411" t="s">
        <v>101</v>
      </c>
      <c r="O26" s="411" t="s">
        <v>101</v>
      </c>
      <c r="P26" s="411" t="s">
        <v>101</v>
      </c>
      <c r="Q26" s="411" t="s">
        <v>101</v>
      </c>
      <c r="R26" s="411" t="s">
        <v>101</v>
      </c>
      <c r="S26" s="333" t="s">
        <v>101</v>
      </c>
    </row>
    <row r="27" spans="1:19" ht="62.25" customHeight="1" x14ac:dyDescent="0.25">
      <c r="A27" s="151" t="s">
        <v>259</v>
      </c>
      <c r="B27" s="158" t="s">
        <v>261</v>
      </c>
      <c r="C27" s="174" t="s">
        <v>262</v>
      </c>
      <c r="D27" s="408">
        <f>'2'!U104</f>
        <v>5.4369089999999991</v>
      </c>
      <c r="E27" s="409" t="s">
        <v>939</v>
      </c>
      <c r="F27" s="408">
        <f>SUM(G27:J27)</f>
        <v>4.5340462979999998</v>
      </c>
      <c r="G27" s="408">
        <v>0</v>
      </c>
      <c r="H27" s="408">
        <v>0</v>
      </c>
      <c r="I27" s="408">
        <f>'2'!BE104</f>
        <v>4.5340462979999998</v>
      </c>
      <c r="J27" s="408">
        <v>0</v>
      </c>
      <c r="K27" s="410">
        <f>'3'!AF104</f>
        <v>3.8424122186440677</v>
      </c>
      <c r="L27" s="412">
        <v>2018</v>
      </c>
      <c r="M27" s="408">
        <v>7.3191999999999993E-2</v>
      </c>
      <c r="N27" s="414" t="s">
        <v>940</v>
      </c>
      <c r="O27" s="411" t="s">
        <v>101</v>
      </c>
      <c r="P27" s="411" t="s">
        <v>101</v>
      </c>
      <c r="Q27" s="411" t="s">
        <v>101</v>
      </c>
      <c r="R27" s="411" t="s">
        <v>101</v>
      </c>
      <c r="S27" s="333" t="s">
        <v>101</v>
      </c>
    </row>
    <row r="28" spans="1:19" ht="51.75" customHeight="1" x14ac:dyDescent="0.25">
      <c r="A28" s="151" t="s">
        <v>259</v>
      </c>
      <c r="B28" s="175" t="s">
        <v>263</v>
      </c>
      <c r="C28" s="174" t="s">
        <v>101</v>
      </c>
      <c r="D28" s="408">
        <f>SUM(D29:D33)</f>
        <v>18.420400000000001</v>
      </c>
      <c r="E28" s="409" t="s">
        <v>101</v>
      </c>
      <c r="F28" s="408">
        <f>SUM(G28:J28)</f>
        <v>4.3630000000000004</v>
      </c>
      <c r="G28" s="408">
        <f>SUM(G29:G33)</f>
        <v>0</v>
      </c>
      <c r="H28" s="408">
        <f>SUM(H29:H33)</f>
        <v>0</v>
      </c>
      <c r="I28" s="408">
        <f>SUM(I29:I33)</f>
        <v>4.3630000000000004</v>
      </c>
      <c r="J28" s="408">
        <f>SUM(J29:J33)</f>
        <v>0</v>
      </c>
      <c r="K28" s="408">
        <f>SUM(K29:K33)</f>
        <v>3.6974576271186441</v>
      </c>
      <c r="L28" s="412" t="s">
        <v>101</v>
      </c>
      <c r="M28" s="408">
        <f>SUM(M29:M33)</f>
        <v>0.32</v>
      </c>
      <c r="N28" s="415" t="s">
        <v>941</v>
      </c>
      <c r="O28" s="411" t="s">
        <v>101</v>
      </c>
      <c r="P28" s="411" t="s">
        <v>101</v>
      </c>
      <c r="Q28" s="411" t="s">
        <v>101</v>
      </c>
      <c r="R28" s="411" t="s">
        <v>101</v>
      </c>
      <c r="S28" s="333" t="s">
        <v>101</v>
      </c>
    </row>
    <row r="29" spans="1:19" ht="63" x14ac:dyDescent="0.25">
      <c r="A29" s="151" t="s">
        <v>264</v>
      </c>
      <c r="B29" s="175" t="s">
        <v>265</v>
      </c>
      <c r="C29" s="174" t="s">
        <v>266</v>
      </c>
      <c r="D29" s="408">
        <f>'2'!U106</f>
        <v>4.1219999999999999</v>
      </c>
      <c r="E29" s="409" t="s">
        <v>942</v>
      </c>
      <c r="F29" s="408">
        <f>SUM(G29:J29)</f>
        <v>0.94299999999999995</v>
      </c>
      <c r="G29" s="408">
        <v>0</v>
      </c>
      <c r="H29" s="408">
        <v>0</v>
      </c>
      <c r="I29" s="408">
        <f>'2'!BE106</f>
        <v>0.94299999999999995</v>
      </c>
      <c r="J29" s="410">
        <v>0</v>
      </c>
      <c r="K29" s="410">
        <f>'3'!AF106</f>
        <v>0.79915254237288136</v>
      </c>
      <c r="L29" s="416">
        <v>2020</v>
      </c>
      <c r="M29" s="408">
        <v>0.2</v>
      </c>
      <c r="N29" s="414" t="s">
        <v>940</v>
      </c>
      <c r="O29" s="411" t="s">
        <v>101</v>
      </c>
      <c r="P29" s="411" t="s">
        <v>101</v>
      </c>
      <c r="Q29" s="411" t="s">
        <v>101</v>
      </c>
      <c r="R29" s="411" t="s">
        <v>101</v>
      </c>
      <c r="S29" s="333" t="s">
        <v>101</v>
      </c>
    </row>
    <row r="30" spans="1:19" ht="63" x14ac:dyDescent="0.25">
      <c r="A30" s="151" t="s">
        <v>267</v>
      </c>
      <c r="B30" s="175" t="s">
        <v>268</v>
      </c>
      <c r="C30" s="174" t="s">
        <v>269</v>
      </c>
      <c r="D30" s="408">
        <f>'2'!U107</f>
        <v>0.86419999999999997</v>
      </c>
      <c r="E30" s="409" t="s">
        <v>943</v>
      </c>
      <c r="F30" s="408">
        <f>SUM(G30:J30)</f>
        <v>0.20000000000000007</v>
      </c>
      <c r="G30" s="408">
        <v>0</v>
      </c>
      <c r="H30" s="408">
        <v>0</v>
      </c>
      <c r="I30" s="408">
        <f>'2'!BE107</f>
        <v>0.20000000000000007</v>
      </c>
      <c r="J30" s="410">
        <v>0</v>
      </c>
      <c r="K30" s="410">
        <f>'3'!AF107</f>
        <v>0.16949152542372889</v>
      </c>
      <c r="L30" s="416">
        <v>2020</v>
      </c>
      <c r="M30" s="408">
        <v>0.04</v>
      </c>
      <c r="N30" s="414" t="s">
        <v>940</v>
      </c>
      <c r="O30" s="411" t="s">
        <v>101</v>
      </c>
      <c r="P30" s="411" t="s">
        <v>101</v>
      </c>
      <c r="Q30" s="411" t="s">
        <v>101</v>
      </c>
      <c r="R30" s="411" t="s">
        <v>101</v>
      </c>
      <c r="S30" s="333" t="s">
        <v>101</v>
      </c>
    </row>
    <row r="31" spans="1:19" ht="31.5" hidden="1" x14ac:dyDescent="0.25">
      <c r="A31" s="151" t="s">
        <v>270</v>
      </c>
      <c r="B31" s="175" t="s">
        <v>271</v>
      </c>
      <c r="C31" s="174" t="s">
        <v>272</v>
      </c>
      <c r="D31" s="408"/>
      <c r="E31" s="409"/>
      <c r="F31" s="408"/>
      <c r="G31" s="408"/>
      <c r="H31" s="408"/>
      <c r="I31" s="408"/>
      <c r="J31" s="410"/>
      <c r="K31" s="410"/>
      <c r="L31" s="416"/>
      <c r="M31" s="408"/>
      <c r="N31" s="415"/>
      <c r="O31" s="411"/>
      <c r="P31" s="411"/>
      <c r="Q31" s="411"/>
      <c r="R31" s="411"/>
      <c r="S31" s="333"/>
    </row>
    <row r="32" spans="1:19" ht="63" x14ac:dyDescent="0.25">
      <c r="A32" s="151" t="s">
        <v>273</v>
      </c>
      <c r="B32" s="175" t="s">
        <v>274</v>
      </c>
      <c r="C32" s="174" t="s">
        <v>275</v>
      </c>
      <c r="D32" s="408">
        <f>'2'!U109</f>
        <v>9.2059999999999995</v>
      </c>
      <c r="E32" s="409" t="s">
        <v>944</v>
      </c>
      <c r="F32" s="408">
        <f t="shared" ref="F32:F37" si="1">SUM(G32:J32)</f>
        <v>2.3199999999999998</v>
      </c>
      <c r="G32" s="408">
        <v>0</v>
      </c>
      <c r="H32" s="408">
        <v>0</v>
      </c>
      <c r="I32" s="408">
        <f>'2'!BE109</f>
        <v>2.3199999999999998</v>
      </c>
      <c r="J32" s="410">
        <v>0</v>
      </c>
      <c r="K32" s="410">
        <f>'3'!AF109</f>
        <v>1.9661016949152541</v>
      </c>
      <c r="L32" s="416">
        <v>2020</v>
      </c>
      <c r="M32" s="408">
        <v>0.04</v>
      </c>
      <c r="N32" s="414" t="s">
        <v>940</v>
      </c>
      <c r="O32" s="411" t="s">
        <v>101</v>
      </c>
      <c r="P32" s="411" t="s">
        <v>101</v>
      </c>
      <c r="Q32" s="411" t="s">
        <v>101</v>
      </c>
      <c r="R32" s="411" t="s">
        <v>101</v>
      </c>
      <c r="S32" s="333" t="s">
        <v>101</v>
      </c>
    </row>
    <row r="33" spans="1:19" ht="63" x14ac:dyDescent="0.25">
      <c r="A33" s="151" t="s">
        <v>276</v>
      </c>
      <c r="B33" s="175" t="s">
        <v>277</v>
      </c>
      <c r="C33" s="174" t="s">
        <v>278</v>
      </c>
      <c r="D33" s="408">
        <f>'2'!U110</f>
        <v>4.2282000000000002</v>
      </c>
      <c r="E33" s="409" t="s">
        <v>945</v>
      </c>
      <c r="F33" s="408">
        <f t="shared" si="1"/>
        <v>0.9</v>
      </c>
      <c r="G33" s="408">
        <v>0</v>
      </c>
      <c r="H33" s="408">
        <v>0</v>
      </c>
      <c r="I33" s="408">
        <f>'2'!BE110</f>
        <v>0.9</v>
      </c>
      <c r="J33" s="410">
        <v>0</v>
      </c>
      <c r="K33" s="410">
        <f>'3'!AF110</f>
        <v>0.76271186440677974</v>
      </c>
      <c r="L33" s="416">
        <v>2020</v>
      </c>
      <c r="M33" s="408">
        <v>0.04</v>
      </c>
      <c r="N33" s="414" t="s">
        <v>940</v>
      </c>
      <c r="O33" s="411" t="s">
        <v>101</v>
      </c>
      <c r="P33" s="411" t="s">
        <v>101</v>
      </c>
      <c r="Q33" s="411" t="s">
        <v>101</v>
      </c>
      <c r="R33" s="411" t="s">
        <v>101</v>
      </c>
      <c r="S33" s="333" t="s">
        <v>101</v>
      </c>
    </row>
    <row r="34" spans="1:19" ht="47.25" x14ac:dyDescent="0.25">
      <c r="A34" s="151" t="s">
        <v>259</v>
      </c>
      <c r="B34" s="158" t="s">
        <v>279</v>
      </c>
      <c r="C34" s="147" t="s">
        <v>280</v>
      </c>
      <c r="D34" s="408">
        <f>'2'!U111</f>
        <v>0.21239999999999998</v>
      </c>
      <c r="E34" s="409" t="s">
        <v>946</v>
      </c>
      <c r="F34" s="408">
        <f t="shared" si="1"/>
        <v>0.21239999999999998</v>
      </c>
      <c r="G34" s="408">
        <v>0</v>
      </c>
      <c r="H34" s="408">
        <v>0</v>
      </c>
      <c r="I34" s="408">
        <f>'2'!BE111</f>
        <v>0.21239999999999998</v>
      </c>
      <c r="J34" s="408">
        <v>0</v>
      </c>
      <c r="K34" s="410">
        <f>'3'!AF111</f>
        <v>0.18</v>
      </c>
      <c r="L34" s="416">
        <v>2017</v>
      </c>
      <c r="M34" s="408">
        <f>'4'!AP113</f>
        <v>0.18</v>
      </c>
      <c r="N34" s="415" t="s">
        <v>279</v>
      </c>
      <c r="O34" s="411" t="s">
        <v>101</v>
      </c>
      <c r="P34" s="411" t="s">
        <v>101</v>
      </c>
      <c r="Q34" s="411" t="s">
        <v>101</v>
      </c>
      <c r="R34" s="411" t="s">
        <v>101</v>
      </c>
      <c r="S34" s="333" t="s">
        <v>101</v>
      </c>
    </row>
    <row r="35" spans="1:19" ht="32.25" customHeight="1" x14ac:dyDescent="0.25">
      <c r="A35" s="151" t="s">
        <v>259</v>
      </c>
      <c r="B35" s="158" t="s">
        <v>281</v>
      </c>
      <c r="C35" s="147" t="s">
        <v>282</v>
      </c>
      <c r="D35" s="408">
        <f>'2'!U112</f>
        <v>0.3999994</v>
      </c>
      <c r="E35" s="409" t="s">
        <v>946</v>
      </c>
      <c r="F35" s="408">
        <f t="shared" si="1"/>
        <v>0.3999994</v>
      </c>
      <c r="G35" s="408">
        <v>0</v>
      </c>
      <c r="H35" s="408">
        <v>0</v>
      </c>
      <c r="I35" s="408">
        <f>'2'!BE112</f>
        <v>0.3999994</v>
      </c>
      <c r="J35" s="408">
        <v>0</v>
      </c>
      <c r="K35" s="410">
        <f>'3'!AF112</f>
        <v>0.33898254237288139</v>
      </c>
      <c r="L35" s="416">
        <v>2017</v>
      </c>
      <c r="M35" s="408">
        <f>'4'!AP114</f>
        <v>0.33898254237288139</v>
      </c>
      <c r="N35" s="417" t="s">
        <v>281</v>
      </c>
      <c r="O35" s="411" t="s">
        <v>101</v>
      </c>
      <c r="P35" s="411" t="s">
        <v>101</v>
      </c>
      <c r="Q35" s="411" t="s">
        <v>101</v>
      </c>
      <c r="R35" s="411" t="s">
        <v>101</v>
      </c>
      <c r="S35" s="333" t="s">
        <v>101</v>
      </c>
    </row>
    <row r="36" spans="1:19" ht="51" customHeight="1" x14ac:dyDescent="0.25">
      <c r="A36" s="151" t="s">
        <v>259</v>
      </c>
      <c r="B36" s="173" t="s">
        <v>283</v>
      </c>
      <c r="C36" s="147" t="s">
        <v>284</v>
      </c>
      <c r="D36" s="408">
        <f>'2'!U113</f>
        <v>0.34219999999999995</v>
      </c>
      <c r="E36" s="409" t="s">
        <v>946</v>
      </c>
      <c r="F36" s="408">
        <f t="shared" si="1"/>
        <v>0.34219999999999995</v>
      </c>
      <c r="G36" s="408">
        <v>0</v>
      </c>
      <c r="H36" s="408">
        <v>0</v>
      </c>
      <c r="I36" s="408">
        <f>'2'!BE113</f>
        <v>0.34219999999999995</v>
      </c>
      <c r="J36" s="408">
        <v>0</v>
      </c>
      <c r="K36" s="410">
        <f>'3'!AF113</f>
        <v>0.28999999999999998</v>
      </c>
      <c r="L36" s="416">
        <v>2017</v>
      </c>
      <c r="M36" s="408">
        <f>'4'!AP115</f>
        <v>0.28999999999999998</v>
      </c>
      <c r="N36" s="415" t="s">
        <v>283</v>
      </c>
      <c r="O36" s="411" t="s">
        <v>101</v>
      </c>
      <c r="P36" s="411" t="s">
        <v>101</v>
      </c>
      <c r="Q36" s="411" t="s">
        <v>101</v>
      </c>
      <c r="R36" s="411" t="s">
        <v>101</v>
      </c>
      <c r="S36" s="333" t="s">
        <v>101</v>
      </c>
    </row>
    <row r="37" spans="1:19" ht="45.75" customHeight="1" x14ac:dyDescent="0.25">
      <c r="A37" s="151" t="s">
        <v>259</v>
      </c>
      <c r="B37" s="162" t="s">
        <v>285</v>
      </c>
      <c r="C37" s="147" t="s">
        <v>286</v>
      </c>
      <c r="D37" s="408">
        <f>'2'!U114</f>
        <v>0.29618</v>
      </c>
      <c r="E37" s="409" t="s">
        <v>947</v>
      </c>
      <c r="F37" s="408">
        <f t="shared" si="1"/>
        <v>0.29618</v>
      </c>
      <c r="G37" s="408">
        <v>0</v>
      </c>
      <c r="H37" s="408">
        <v>0</v>
      </c>
      <c r="I37" s="408">
        <f>'2'!BE114</f>
        <v>0.29618</v>
      </c>
      <c r="J37" s="408">
        <v>0</v>
      </c>
      <c r="K37" s="410">
        <f>'3'!AF114</f>
        <v>0.251</v>
      </c>
      <c r="L37" s="411">
        <v>2015</v>
      </c>
      <c r="M37" s="408">
        <f>'4'!AP116</f>
        <v>0.251</v>
      </c>
      <c r="N37" s="298" t="s">
        <v>948</v>
      </c>
      <c r="O37" s="411" t="s">
        <v>101</v>
      </c>
      <c r="P37" s="411">
        <v>0</v>
      </c>
      <c r="Q37" s="411" t="s">
        <v>949</v>
      </c>
      <c r="R37" s="411" t="s">
        <v>101</v>
      </c>
      <c r="S37" s="333" t="s">
        <v>101</v>
      </c>
    </row>
  </sheetData>
  <autoFilter ref="A14:IU37"/>
  <mergeCells count="18">
    <mergeCell ref="P11:S11"/>
    <mergeCell ref="P12:Q12"/>
    <mergeCell ref="R12:S12"/>
    <mergeCell ref="F11:J12"/>
    <mergeCell ref="K11:K13"/>
    <mergeCell ref="L11:M12"/>
    <mergeCell ref="N11:N13"/>
    <mergeCell ref="O11:O13"/>
    <mergeCell ref="A11:A13"/>
    <mergeCell ref="B11:B13"/>
    <mergeCell ref="C11:C13"/>
    <mergeCell ref="D11:D13"/>
    <mergeCell ref="E11:E13"/>
    <mergeCell ref="A4:S4"/>
    <mergeCell ref="A6:S6"/>
    <mergeCell ref="A7:S7"/>
    <mergeCell ref="A9:S9"/>
    <mergeCell ref="A10:R10"/>
  </mergeCells>
  <pageMargins left="0.7" right="0.7" top="0.75" bottom="0.75" header="0.51180555555555496" footer="0.51180555555555496"/>
  <pageSetup firstPageNumber="0"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W105"/>
  <sheetViews>
    <sheetView topLeftCell="A94" zoomScale="60" zoomScaleNormal="60" zoomScalePageLayoutView="80" workbookViewId="0">
      <selection activeCell="B108" sqref="B108"/>
    </sheetView>
  </sheetViews>
  <sheetFormatPr defaultRowHeight="15" x14ac:dyDescent="0.25"/>
  <cols>
    <col min="1" max="1" width="9" style="314" customWidth="1"/>
    <col min="2" max="2" width="79.42578125" style="315" customWidth="1"/>
    <col min="3" max="3" width="12.85546875" style="315" customWidth="1"/>
    <col min="4" max="4" width="16.85546875" style="315" customWidth="1"/>
    <col min="5" max="5" width="21.42578125" style="315" customWidth="1"/>
    <col min="6" max="6" width="9.5703125" style="315" customWidth="1"/>
    <col min="7" max="7" width="9.42578125" style="315" customWidth="1"/>
    <col min="8" max="8" width="9.28515625" style="315" customWidth="1"/>
    <col min="9" max="9" width="14.140625" style="315" customWidth="1"/>
    <col min="10" max="10" width="10.28515625" style="315" customWidth="1"/>
    <col min="11" max="11" width="17.140625" style="315" customWidth="1"/>
    <col min="12" max="12" width="13.7109375" style="315" customWidth="1"/>
    <col min="13" max="13" width="15.85546875" style="315" customWidth="1"/>
    <col min="14" max="14" width="29.42578125" style="315" customWidth="1"/>
    <col min="15" max="15" width="17.42578125" style="315" customWidth="1"/>
    <col min="16" max="16" width="24.5703125" style="315" customWidth="1"/>
    <col min="17" max="17" width="24" style="315" customWidth="1"/>
    <col min="18" max="18" width="8.85546875" style="315" customWidth="1"/>
    <col min="19" max="19" width="9" style="317" customWidth="1"/>
    <col min="20" max="20" width="8.85546875" style="315" customWidth="1"/>
    <col min="21" max="21" width="13.140625" style="315" customWidth="1"/>
    <col min="22" max="250" width="9.7109375" style="314" customWidth="1"/>
    <col min="251" max="251" width="4.140625" style="314" customWidth="1"/>
    <col min="252" max="252" width="17.28515625" style="314" customWidth="1"/>
    <col min="253" max="253" width="18" style="314" customWidth="1"/>
    <col min="254" max="254" width="14.5703125" style="314" customWidth="1"/>
    <col min="255" max="257" width="11.7109375" style="314" customWidth="1"/>
    <col min="258" max="1025" width="11.7109375" customWidth="1"/>
  </cols>
  <sheetData>
    <row r="1" spans="1:31" ht="15.75" x14ac:dyDescent="0.25">
      <c r="S1" s="120" t="s">
        <v>912</v>
      </c>
    </row>
    <row r="2" spans="1:31" ht="15.75" x14ac:dyDescent="0.25">
      <c r="S2" s="122" t="s">
        <v>1</v>
      </c>
    </row>
    <row r="3" spans="1:31" ht="15.75" x14ac:dyDescent="0.25">
      <c r="S3" s="122" t="s">
        <v>2</v>
      </c>
    </row>
    <row r="4" spans="1:31" ht="16.5" x14ac:dyDescent="0.25">
      <c r="A4" s="88" t="s">
        <v>913</v>
      </c>
      <c r="B4" s="88"/>
      <c r="C4" s="88"/>
      <c r="D4" s="88"/>
      <c r="E4" s="88"/>
      <c r="F4" s="88"/>
      <c r="G4" s="88"/>
      <c r="H4" s="88"/>
      <c r="I4" s="88"/>
      <c r="J4" s="88"/>
      <c r="K4" s="88"/>
      <c r="L4" s="88"/>
      <c r="M4" s="88"/>
      <c r="N4" s="88"/>
      <c r="O4" s="88"/>
      <c r="P4" s="88"/>
      <c r="Q4" s="88"/>
      <c r="R4" s="88"/>
      <c r="S4" s="88"/>
    </row>
    <row r="5" spans="1:31" x14ac:dyDescent="0.25">
      <c r="B5" s="314"/>
      <c r="C5" s="314"/>
      <c r="D5" s="314"/>
      <c r="E5" s="314"/>
      <c r="F5" s="314"/>
      <c r="G5" s="314"/>
      <c r="H5" s="314"/>
      <c r="I5" s="314"/>
      <c r="J5" s="314"/>
      <c r="K5" s="314"/>
      <c r="L5" s="314"/>
      <c r="M5" s="314"/>
      <c r="N5" s="314"/>
      <c r="O5" s="314"/>
      <c r="P5" s="314"/>
      <c r="Q5" s="314"/>
      <c r="R5" s="314"/>
      <c r="S5" s="314"/>
      <c r="T5" s="372"/>
    </row>
    <row r="6" spans="1:31" ht="15.75" x14ac:dyDescent="0.25">
      <c r="A6" s="96" t="s">
        <v>614</v>
      </c>
      <c r="B6" s="96"/>
      <c r="C6" s="96"/>
      <c r="D6" s="96"/>
      <c r="E6" s="96"/>
      <c r="F6" s="96"/>
      <c r="G6" s="96"/>
      <c r="H6" s="96"/>
      <c r="I6" s="96"/>
      <c r="J6" s="96"/>
      <c r="K6" s="96"/>
      <c r="L6" s="96"/>
      <c r="M6" s="96"/>
      <c r="N6" s="96"/>
      <c r="O6" s="96"/>
      <c r="P6" s="96"/>
      <c r="Q6" s="96"/>
      <c r="R6" s="96"/>
      <c r="S6" s="96"/>
      <c r="T6" s="372"/>
    </row>
    <row r="7" spans="1:31" ht="15.75" x14ac:dyDescent="0.25">
      <c r="A7" s="10" t="s">
        <v>901</v>
      </c>
      <c r="B7" s="10"/>
      <c r="C7" s="10"/>
      <c r="D7" s="10"/>
      <c r="E7" s="10"/>
      <c r="F7" s="10"/>
      <c r="G7" s="10"/>
      <c r="H7" s="10"/>
      <c r="I7" s="10"/>
      <c r="J7" s="10"/>
      <c r="K7" s="10"/>
      <c r="L7" s="10"/>
      <c r="M7" s="10"/>
      <c r="N7" s="10"/>
      <c r="O7" s="10"/>
      <c r="P7" s="10"/>
      <c r="Q7" s="10"/>
      <c r="R7" s="10"/>
      <c r="S7" s="10"/>
      <c r="T7" s="372"/>
    </row>
    <row r="8" spans="1:31" ht="15.75" x14ac:dyDescent="0.25">
      <c r="A8" s="262"/>
      <c r="B8" s="262"/>
      <c r="C8" s="262"/>
      <c r="D8" s="262"/>
      <c r="E8" s="262"/>
      <c r="F8" s="262"/>
      <c r="G8" s="262"/>
      <c r="H8" s="262"/>
      <c r="I8" s="262"/>
      <c r="J8" s="262"/>
      <c r="K8" s="262"/>
      <c r="L8" s="262"/>
      <c r="M8" s="262"/>
      <c r="N8" s="262"/>
      <c r="O8" s="262"/>
      <c r="P8" s="262"/>
      <c r="Q8" s="262"/>
      <c r="R8" s="262"/>
      <c r="S8" s="262"/>
      <c r="T8" s="372"/>
    </row>
    <row r="9" spans="1:31" ht="15.75" x14ac:dyDescent="0.25">
      <c r="A9" s="8" t="s">
        <v>649</v>
      </c>
      <c r="B9" s="8"/>
      <c r="C9" s="8"/>
      <c r="D9" s="8"/>
      <c r="E9" s="8"/>
      <c r="F9" s="8"/>
      <c r="G9" s="8"/>
      <c r="H9" s="8"/>
      <c r="I9" s="8"/>
      <c r="J9" s="8"/>
      <c r="K9" s="8"/>
      <c r="L9" s="8"/>
      <c r="M9" s="8"/>
      <c r="N9" s="8"/>
      <c r="O9" s="8"/>
      <c r="P9" s="8"/>
      <c r="Q9" s="8"/>
      <c r="R9" s="8"/>
      <c r="S9" s="8"/>
      <c r="T9" s="372"/>
    </row>
    <row r="10" spans="1:31" s="317" customFormat="1" ht="16.5" customHeight="1" x14ac:dyDescent="0.25">
      <c r="A10" s="69"/>
      <c r="B10" s="69"/>
      <c r="C10" s="69"/>
      <c r="D10" s="69"/>
      <c r="E10" s="69"/>
      <c r="F10" s="69"/>
      <c r="G10" s="69"/>
      <c r="H10" s="69"/>
      <c r="I10" s="69"/>
      <c r="J10" s="69"/>
      <c r="K10" s="69"/>
      <c r="L10" s="69"/>
      <c r="M10" s="69"/>
      <c r="N10" s="69"/>
      <c r="O10" s="69"/>
      <c r="P10" s="69"/>
      <c r="Q10" s="69"/>
      <c r="R10" s="69"/>
      <c r="T10" s="315"/>
      <c r="U10" s="315"/>
      <c r="V10" s="314"/>
      <c r="W10" s="314"/>
      <c r="X10" s="314"/>
      <c r="Y10" s="314"/>
      <c r="Z10" s="314"/>
      <c r="AA10" s="314"/>
      <c r="AB10" s="314"/>
      <c r="AC10" s="314"/>
      <c r="AD10" s="314"/>
      <c r="AE10" s="314"/>
    </row>
    <row r="11" spans="1:31" s="317" customFormat="1" ht="21" customHeight="1" x14ac:dyDescent="0.25">
      <c r="A11" s="2" t="s">
        <v>10</v>
      </c>
      <c r="B11" s="2" t="s">
        <v>11</v>
      </c>
      <c r="C11" s="2" t="s">
        <v>12</v>
      </c>
      <c r="D11" s="68" t="s">
        <v>300</v>
      </c>
      <c r="E11" s="85" t="s">
        <v>914</v>
      </c>
      <c r="F11" s="85" t="s">
        <v>915</v>
      </c>
      <c r="G11" s="85"/>
      <c r="H11" s="85"/>
      <c r="I11" s="85"/>
      <c r="J11" s="85"/>
      <c r="K11" s="85" t="s">
        <v>916</v>
      </c>
      <c r="L11" s="85" t="s">
        <v>917</v>
      </c>
      <c r="M11" s="85"/>
      <c r="N11" s="2" t="s">
        <v>918</v>
      </c>
      <c r="O11" s="2" t="s">
        <v>919</v>
      </c>
      <c r="P11" s="85" t="s">
        <v>920</v>
      </c>
      <c r="Q11" s="85"/>
      <c r="R11" s="85"/>
      <c r="S11" s="85"/>
      <c r="T11" s="315"/>
      <c r="U11" s="315"/>
      <c r="V11" s="314"/>
      <c r="W11" s="314"/>
      <c r="X11" s="314"/>
      <c r="Y11" s="314"/>
      <c r="Z11" s="314"/>
      <c r="AA11" s="314"/>
      <c r="AB11" s="314"/>
      <c r="AC11" s="314"/>
      <c r="AD11" s="314"/>
      <c r="AE11" s="314"/>
    </row>
    <row r="12" spans="1:31" s="317" customFormat="1" ht="45" customHeight="1" x14ac:dyDescent="0.25">
      <c r="A12" s="2"/>
      <c r="B12" s="2"/>
      <c r="C12" s="2"/>
      <c r="D12" s="68"/>
      <c r="E12" s="85"/>
      <c r="F12" s="85"/>
      <c r="G12" s="85"/>
      <c r="H12" s="85"/>
      <c r="I12" s="85"/>
      <c r="J12" s="85"/>
      <c r="K12" s="85"/>
      <c r="L12" s="85"/>
      <c r="M12" s="85"/>
      <c r="N12" s="2"/>
      <c r="O12" s="2"/>
      <c r="P12" s="85" t="s">
        <v>921</v>
      </c>
      <c r="Q12" s="85"/>
      <c r="R12" s="85" t="s">
        <v>921</v>
      </c>
      <c r="S12" s="85"/>
      <c r="T12" s="315"/>
      <c r="U12" s="315"/>
      <c r="V12" s="314"/>
      <c r="W12" s="314"/>
      <c r="X12" s="314"/>
      <c r="Y12" s="314"/>
      <c r="Z12" s="314"/>
      <c r="AA12" s="314"/>
      <c r="AB12" s="314"/>
      <c r="AC12" s="314"/>
      <c r="AD12" s="314"/>
      <c r="AE12" s="314"/>
    </row>
    <row r="13" spans="1:31" s="317" customFormat="1" ht="152.25" customHeight="1" x14ac:dyDescent="0.25">
      <c r="A13" s="2"/>
      <c r="B13" s="2"/>
      <c r="C13" s="2"/>
      <c r="D13" s="68"/>
      <c r="E13" s="85"/>
      <c r="F13" s="404" t="s">
        <v>319</v>
      </c>
      <c r="G13" s="404" t="s">
        <v>320</v>
      </c>
      <c r="H13" s="404" t="s">
        <v>922</v>
      </c>
      <c r="I13" s="405" t="s">
        <v>322</v>
      </c>
      <c r="J13" s="404" t="s">
        <v>323</v>
      </c>
      <c r="K13" s="85"/>
      <c r="L13" s="324" t="s">
        <v>923</v>
      </c>
      <c r="M13" s="324" t="s">
        <v>924</v>
      </c>
      <c r="N13" s="2"/>
      <c r="O13" s="2"/>
      <c r="P13" s="404" t="s">
        <v>925</v>
      </c>
      <c r="Q13" s="404" t="s">
        <v>926</v>
      </c>
      <c r="R13" s="404" t="s">
        <v>925</v>
      </c>
      <c r="S13" s="404" t="s">
        <v>926</v>
      </c>
      <c r="T13" s="315"/>
      <c r="U13" s="315"/>
      <c r="V13" s="314"/>
      <c r="W13" s="314"/>
      <c r="X13" s="314"/>
      <c r="Y13" s="314"/>
      <c r="Z13" s="314"/>
      <c r="AA13" s="314"/>
      <c r="AB13" s="314"/>
      <c r="AC13" s="314"/>
      <c r="AD13" s="314"/>
      <c r="AE13" s="314"/>
    </row>
    <row r="14" spans="1:31" s="317" customFormat="1" ht="15" customHeight="1" x14ac:dyDescent="0.25">
      <c r="A14" s="329">
        <v>1</v>
      </c>
      <c r="B14" s="329">
        <v>2</v>
      </c>
      <c r="C14" s="329">
        <v>3</v>
      </c>
      <c r="D14" s="329">
        <v>4</v>
      </c>
      <c r="E14" s="329">
        <v>5</v>
      </c>
      <c r="F14" s="329">
        <v>6</v>
      </c>
      <c r="G14" s="329">
        <v>7</v>
      </c>
      <c r="H14" s="329">
        <v>8</v>
      </c>
      <c r="I14" s="329">
        <v>9</v>
      </c>
      <c r="J14" s="329">
        <v>10</v>
      </c>
      <c r="K14" s="329">
        <v>11</v>
      </c>
      <c r="L14" s="329">
        <v>12</v>
      </c>
      <c r="M14" s="329">
        <v>13</v>
      </c>
      <c r="N14" s="329">
        <v>14</v>
      </c>
      <c r="O14" s="329">
        <v>15</v>
      </c>
      <c r="P14" s="407" t="s">
        <v>927</v>
      </c>
      <c r="Q14" s="407" t="s">
        <v>928</v>
      </c>
      <c r="R14" s="407" t="s">
        <v>929</v>
      </c>
      <c r="S14" s="407" t="s">
        <v>930</v>
      </c>
      <c r="T14" s="315"/>
      <c r="U14" s="315"/>
      <c r="V14" s="314"/>
      <c r="W14" s="314"/>
      <c r="X14" s="314"/>
      <c r="Y14" s="314"/>
      <c r="Z14" s="314"/>
      <c r="AA14" s="314"/>
      <c r="AB14" s="314"/>
      <c r="AC14" s="314"/>
      <c r="AD14" s="314"/>
      <c r="AE14" s="314"/>
    </row>
    <row r="15" spans="1:31" ht="21.75" customHeight="1" x14ac:dyDescent="0.25">
      <c r="A15" s="140">
        <v>0</v>
      </c>
      <c r="B15" s="141" t="s">
        <v>100</v>
      </c>
      <c r="C15" s="332" t="s">
        <v>101</v>
      </c>
      <c r="D15" s="418">
        <f>SUM(D16:D21)</f>
        <v>42.832764641600001</v>
      </c>
      <c r="E15" s="332" t="s">
        <v>101</v>
      </c>
      <c r="F15" s="418">
        <f t="shared" ref="F15:K15" si="0">SUM(F16:F21)</f>
        <v>41.9299053413</v>
      </c>
      <c r="G15" s="418">
        <f t="shared" si="0"/>
        <v>0</v>
      </c>
      <c r="H15" s="418">
        <f t="shared" si="0"/>
        <v>0</v>
      </c>
      <c r="I15" s="418">
        <f t="shared" si="0"/>
        <v>41.9299053413</v>
      </c>
      <c r="J15" s="418">
        <f t="shared" si="0"/>
        <v>0</v>
      </c>
      <c r="K15" s="418">
        <f t="shared" si="0"/>
        <v>35.996467138644071</v>
      </c>
      <c r="L15" s="332" t="s">
        <v>101</v>
      </c>
      <c r="M15" s="418">
        <f>SUM(M16:M21)</f>
        <v>28.117224546271189</v>
      </c>
      <c r="N15" s="332" t="s">
        <v>101</v>
      </c>
      <c r="O15" s="332" t="s">
        <v>101</v>
      </c>
      <c r="P15" s="332" t="s">
        <v>101</v>
      </c>
      <c r="Q15" s="332" t="s">
        <v>101</v>
      </c>
      <c r="R15" s="332" t="s">
        <v>101</v>
      </c>
      <c r="S15" s="332" t="s">
        <v>101</v>
      </c>
    </row>
    <row r="16" spans="1:31" ht="21.75" customHeight="1" x14ac:dyDescent="0.25">
      <c r="A16" s="136" t="s">
        <v>102</v>
      </c>
      <c r="B16" s="146" t="s">
        <v>103</v>
      </c>
      <c r="C16" s="333" t="s">
        <v>101</v>
      </c>
      <c r="D16" s="410">
        <f>D22</f>
        <v>2.5952102816</v>
      </c>
      <c r="E16" s="333" t="s">
        <v>101</v>
      </c>
      <c r="F16" s="410">
        <f t="shared" ref="F16:K16" si="1">F22</f>
        <v>2.5952102813</v>
      </c>
      <c r="G16" s="410">
        <f t="shared" si="1"/>
        <v>0</v>
      </c>
      <c r="H16" s="410">
        <f t="shared" si="1"/>
        <v>0</v>
      </c>
      <c r="I16" s="410">
        <f t="shared" si="1"/>
        <v>2.5952102813</v>
      </c>
      <c r="J16" s="410">
        <f t="shared" si="1"/>
        <v>0</v>
      </c>
      <c r="K16" s="410">
        <f t="shared" si="1"/>
        <v>2.2483867100000001</v>
      </c>
      <c r="L16" s="333" t="s">
        <v>101</v>
      </c>
      <c r="M16" s="410">
        <f>M22</f>
        <v>2.2483867100000001</v>
      </c>
      <c r="N16" s="333" t="s">
        <v>101</v>
      </c>
      <c r="O16" s="333" t="s">
        <v>101</v>
      </c>
      <c r="P16" s="333" t="s">
        <v>101</v>
      </c>
      <c r="Q16" s="333" t="s">
        <v>101</v>
      </c>
      <c r="R16" s="333" t="s">
        <v>101</v>
      </c>
      <c r="S16" s="333" t="s">
        <v>101</v>
      </c>
    </row>
    <row r="17" spans="1:19" ht="21.75" customHeight="1" x14ac:dyDescent="0.25">
      <c r="A17" s="136" t="s">
        <v>104</v>
      </c>
      <c r="B17" s="146" t="s">
        <v>105</v>
      </c>
      <c r="C17" s="333" t="s">
        <v>101</v>
      </c>
      <c r="D17" s="410">
        <f>D45</f>
        <v>24.475607759999999</v>
      </c>
      <c r="E17" s="333" t="s">
        <v>101</v>
      </c>
      <c r="F17" s="410">
        <f t="shared" ref="F17:K17" si="2">F45</f>
        <v>24.47561146</v>
      </c>
      <c r="G17" s="410">
        <f t="shared" si="2"/>
        <v>0</v>
      </c>
      <c r="H17" s="410">
        <f t="shared" si="2"/>
        <v>0</v>
      </c>
      <c r="I17" s="410">
        <f t="shared" si="2"/>
        <v>24.47561146</v>
      </c>
      <c r="J17" s="410">
        <f t="shared" si="2"/>
        <v>0</v>
      </c>
      <c r="K17" s="410">
        <f t="shared" si="2"/>
        <v>20.528848180000001</v>
      </c>
      <c r="L17" s="333" t="s">
        <v>101</v>
      </c>
      <c r="M17" s="410">
        <f>M45</f>
        <v>21.117517836271187</v>
      </c>
      <c r="N17" s="333" t="s">
        <v>101</v>
      </c>
      <c r="O17" s="333" t="s">
        <v>101</v>
      </c>
      <c r="P17" s="333" t="s">
        <v>101</v>
      </c>
      <c r="Q17" s="333" t="s">
        <v>101</v>
      </c>
      <c r="R17" s="333" t="s">
        <v>101</v>
      </c>
      <c r="S17" s="333" t="s">
        <v>101</v>
      </c>
    </row>
    <row r="18" spans="1:19" ht="31.5" customHeight="1" x14ac:dyDescent="0.25">
      <c r="A18" s="136" t="s">
        <v>106</v>
      </c>
      <c r="B18" s="146" t="s">
        <v>107</v>
      </c>
      <c r="C18" s="333" t="s">
        <v>101</v>
      </c>
      <c r="D18" s="410">
        <f>D86</f>
        <v>0</v>
      </c>
      <c r="E18" s="333" t="s">
        <v>101</v>
      </c>
      <c r="F18" s="410">
        <f t="shared" ref="F18:K18" si="3">F86</f>
        <v>0</v>
      </c>
      <c r="G18" s="410">
        <f t="shared" si="3"/>
        <v>0</v>
      </c>
      <c r="H18" s="410">
        <f t="shared" si="3"/>
        <v>0</v>
      </c>
      <c r="I18" s="410">
        <f t="shared" si="3"/>
        <v>0</v>
      </c>
      <c r="J18" s="410">
        <f t="shared" si="3"/>
        <v>0</v>
      </c>
      <c r="K18" s="410">
        <f t="shared" si="3"/>
        <v>0</v>
      </c>
      <c r="L18" s="333" t="s">
        <v>101</v>
      </c>
      <c r="M18" s="410">
        <f>M86</f>
        <v>0</v>
      </c>
      <c r="N18" s="333" t="s">
        <v>101</v>
      </c>
      <c r="O18" s="333" t="s">
        <v>101</v>
      </c>
      <c r="P18" s="333" t="s">
        <v>101</v>
      </c>
      <c r="Q18" s="333" t="s">
        <v>101</v>
      </c>
      <c r="R18" s="333" t="s">
        <v>101</v>
      </c>
      <c r="S18" s="333" t="s">
        <v>101</v>
      </c>
    </row>
    <row r="19" spans="1:19" ht="21.75" customHeight="1" x14ac:dyDescent="0.25">
      <c r="A19" s="136" t="s">
        <v>108</v>
      </c>
      <c r="B19" s="146" t="s">
        <v>109</v>
      </c>
      <c r="C19" s="333" t="s">
        <v>101</v>
      </c>
      <c r="D19" s="410">
        <f>D89</f>
        <v>4.7557776</v>
      </c>
      <c r="E19" s="333" t="s">
        <v>101</v>
      </c>
      <c r="F19" s="410">
        <f t="shared" ref="F19:K19" si="4">F89</f>
        <v>4.7557776</v>
      </c>
      <c r="G19" s="410">
        <f t="shared" si="4"/>
        <v>0</v>
      </c>
      <c r="H19" s="410">
        <f t="shared" si="4"/>
        <v>0</v>
      </c>
      <c r="I19" s="410">
        <f t="shared" si="4"/>
        <v>4.7557776</v>
      </c>
      <c r="J19" s="410">
        <f t="shared" si="4"/>
        <v>0</v>
      </c>
      <c r="K19" s="410">
        <f t="shared" si="4"/>
        <v>4.0303199999999997</v>
      </c>
      <c r="L19" s="333" t="s">
        <v>101</v>
      </c>
      <c r="M19" s="410">
        <f>M89</f>
        <v>4.0303199999999997</v>
      </c>
      <c r="N19" s="333" t="s">
        <v>101</v>
      </c>
      <c r="O19" s="333" t="s">
        <v>101</v>
      </c>
      <c r="P19" s="333" t="s">
        <v>101</v>
      </c>
      <c r="Q19" s="333" t="s">
        <v>101</v>
      </c>
      <c r="R19" s="333" t="s">
        <v>101</v>
      </c>
      <c r="S19" s="333" t="s">
        <v>101</v>
      </c>
    </row>
    <row r="20" spans="1:19" ht="31.5" customHeight="1" x14ac:dyDescent="0.25">
      <c r="A20" s="136" t="s">
        <v>110</v>
      </c>
      <c r="B20" s="146" t="s">
        <v>111</v>
      </c>
      <c r="C20" s="333" t="s">
        <v>101</v>
      </c>
      <c r="D20" s="410">
        <f>D99</f>
        <v>0</v>
      </c>
      <c r="E20" s="333" t="s">
        <v>101</v>
      </c>
      <c r="F20" s="410">
        <f t="shared" ref="F20:K21" si="5">F99</f>
        <v>0</v>
      </c>
      <c r="G20" s="410">
        <f t="shared" si="5"/>
        <v>0</v>
      </c>
      <c r="H20" s="410">
        <f t="shared" si="5"/>
        <v>0</v>
      </c>
      <c r="I20" s="410">
        <f t="shared" si="5"/>
        <v>0</v>
      </c>
      <c r="J20" s="410">
        <f t="shared" si="5"/>
        <v>0</v>
      </c>
      <c r="K20" s="410">
        <f t="shared" si="5"/>
        <v>0</v>
      </c>
      <c r="L20" s="333" t="s">
        <v>101</v>
      </c>
      <c r="M20" s="410">
        <f>M99</f>
        <v>0</v>
      </c>
      <c r="N20" s="333" t="s">
        <v>101</v>
      </c>
      <c r="O20" s="333" t="s">
        <v>101</v>
      </c>
      <c r="P20" s="333" t="s">
        <v>101</v>
      </c>
      <c r="Q20" s="333" t="s">
        <v>101</v>
      </c>
      <c r="R20" s="333" t="s">
        <v>101</v>
      </c>
      <c r="S20" s="333" t="s">
        <v>101</v>
      </c>
    </row>
    <row r="21" spans="1:19" ht="21.75" customHeight="1" x14ac:dyDescent="0.25">
      <c r="A21" s="136" t="s">
        <v>112</v>
      </c>
      <c r="B21" s="146" t="s">
        <v>113</v>
      </c>
      <c r="C21" s="333" t="s">
        <v>101</v>
      </c>
      <c r="D21" s="410">
        <f>D100</f>
        <v>11.006168999999998</v>
      </c>
      <c r="E21" s="333" t="s">
        <v>101</v>
      </c>
      <c r="F21" s="410">
        <f t="shared" si="5"/>
        <v>10.103306</v>
      </c>
      <c r="G21" s="410">
        <f t="shared" si="5"/>
        <v>0</v>
      </c>
      <c r="H21" s="410">
        <f t="shared" si="5"/>
        <v>0</v>
      </c>
      <c r="I21" s="410">
        <f t="shared" si="5"/>
        <v>10.103306</v>
      </c>
      <c r="J21" s="410">
        <f t="shared" si="5"/>
        <v>0</v>
      </c>
      <c r="K21" s="410">
        <f t="shared" si="5"/>
        <v>9.1889122486440673</v>
      </c>
      <c r="L21" s="333" t="s">
        <v>101</v>
      </c>
      <c r="M21" s="410">
        <f>M100</f>
        <v>0.72099999999999997</v>
      </c>
      <c r="N21" s="333" t="s">
        <v>101</v>
      </c>
      <c r="O21" s="333" t="s">
        <v>101</v>
      </c>
      <c r="P21" s="333" t="s">
        <v>101</v>
      </c>
      <c r="Q21" s="333" t="s">
        <v>101</v>
      </c>
      <c r="R21" s="333" t="s">
        <v>101</v>
      </c>
      <c r="S21" s="333" t="s">
        <v>101</v>
      </c>
    </row>
    <row r="22" spans="1:19" ht="18.75" customHeight="1" x14ac:dyDescent="0.25">
      <c r="A22" s="151" t="s">
        <v>114</v>
      </c>
      <c r="B22" s="152" t="s">
        <v>115</v>
      </c>
      <c r="C22" s="411" t="s">
        <v>101</v>
      </c>
      <c r="D22" s="408">
        <f>D23</f>
        <v>2.5952102816</v>
      </c>
      <c r="E22" s="411" t="s">
        <v>101</v>
      </c>
      <c r="F22" s="408">
        <f>SUM(G22:J22)</f>
        <v>2.5952102813</v>
      </c>
      <c r="G22" s="410">
        <f>G23</f>
        <v>0</v>
      </c>
      <c r="H22" s="410">
        <f>H23</f>
        <v>0</v>
      </c>
      <c r="I22" s="410">
        <f>I23</f>
        <v>2.5952102813</v>
      </c>
      <c r="J22" s="410">
        <f>J23</f>
        <v>0</v>
      </c>
      <c r="K22" s="410">
        <f>K23</f>
        <v>2.2483867100000001</v>
      </c>
      <c r="L22" s="411" t="s">
        <v>101</v>
      </c>
      <c r="M22" s="408">
        <f>M23</f>
        <v>2.2483867100000001</v>
      </c>
      <c r="N22" s="411" t="s">
        <v>101</v>
      </c>
      <c r="O22" s="411" t="s">
        <v>101</v>
      </c>
      <c r="P22" s="411" t="s">
        <v>101</v>
      </c>
      <c r="Q22" s="411" t="s">
        <v>101</v>
      </c>
      <c r="R22" s="411" t="s">
        <v>101</v>
      </c>
      <c r="S22" s="333" t="s">
        <v>101</v>
      </c>
    </row>
    <row r="23" spans="1:19" ht="33" customHeight="1" x14ac:dyDescent="0.25">
      <c r="A23" s="151" t="s">
        <v>116</v>
      </c>
      <c r="B23" s="152" t="s">
        <v>117</v>
      </c>
      <c r="C23" s="411" t="s">
        <v>101</v>
      </c>
      <c r="D23" s="408">
        <f>D24+D28+D29</f>
        <v>2.5952102816</v>
      </c>
      <c r="E23" s="411" t="s">
        <v>101</v>
      </c>
      <c r="F23" s="408">
        <f>SUM(G23:J23)</f>
        <v>2.5952102813</v>
      </c>
      <c r="G23" s="410">
        <f>G24+G28+G29</f>
        <v>0</v>
      </c>
      <c r="H23" s="410">
        <f>H24+H28+H29</f>
        <v>0</v>
      </c>
      <c r="I23" s="410">
        <f>I24+I28+I29</f>
        <v>2.5952102813</v>
      </c>
      <c r="J23" s="410">
        <f>J24+J28+J29</f>
        <v>0</v>
      </c>
      <c r="K23" s="410">
        <f>K24+K28+K29</f>
        <v>2.2483867100000001</v>
      </c>
      <c r="L23" s="411" t="s">
        <v>101</v>
      </c>
      <c r="M23" s="408">
        <f>M24+M28+M29</f>
        <v>2.2483867100000001</v>
      </c>
      <c r="N23" s="411" t="s">
        <v>101</v>
      </c>
      <c r="O23" s="411" t="s">
        <v>101</v>
      </c>
      <c r="P23" s="411" t="s">
        <v>101</v>
      </c>
      <c r="Q23" s="411" t="s">
        <v>101</v>
      </c>
      <c r="R23" s="411" t="s">
        <v>101</v>
      </c>
      <c r="S23" s="333" t="s">
        <v>101</v>
      </c>
    </row>
    <row r="24" spans="1:19" ht="31.5" x14ac:dyDescent="0.25">
      <c r="A24" s="151" t="s">
        <v>118</v>
      </c>
      <c r="B24" s="152" t="s">
        <v>119</v>
      </c>
      <c r="C24" s="411" t="s">
        <v>101</v>
      </c>
      <c r="D24" s="149">
        <f>SUM(D25:D27)</f>
        <v>2.5952102816</v>
      </c>
      <c r="E24" s="411" t="s">
        <v>101</v>
      </c>
      <c r="F24" s="408">
        <f t="shared" ref="F24:K24" si="6">SUM(F25:F27)</f>
        <v>2.5952102813</v>
      </c>
      <c r="G24" s="408">
        <f t="shared" si="6"/>
        <v>0</v>
      </c>
      <c r="H24" s="408">
        <f t="shared" si="6"/>
        <v>0</v>
      </c>
      <c r="I24" s="408">
        <f t="shared" si="6"/>
        <v>2.5952102813</v>
      </c>
      <c r="J24" s="408">
        <f t="shared" si="6"/>
        <v>0</v>
      </c>
      <c r="K24" s="408">
        <f t="shared" si="6"/>
        <v>2.2483867100000001</v>
      </c>
      <c r="L24" s="411" t="s">
        <v>101</v>
      </c>
      <c r="M24" s="408">
        <f>SUM(M25:M27)</f>
        <v>2.2483867100000001</v>
      </c>
      <c r="N24" s="411" t="s">
        <v>101</v>
      </c>
      <c r="O24" s="411" t="s">
        <v>101</v>
      </c>
      <c r="P24" s="411" t="s">
        <v>101</v>
      </c>
      <c r="Q24" s="411" t="s">
        <v>101</v>
      </c>
      <c r="R24" s="411" t="s">
        <v>101</v>
      </c>
      <c r="S24" s="333" t="s">
        <v>101</v>
      </c>
    </row>
    <row r="25" spans="1:19" ht="31.5" customHeight="1" x14ac:dyDescent="0.25">
      <c r="A25" s="151" t="s">
        <v>118</v>
      </c>
      <c r="B25" s="162" t="s">
        <v>120</v>
      </c>
      <c r="C25" s="411" t="s">
        <v>101</v>
      </c>
      <c r="D25" s="408">
        <v>0.69295588159999999</v>
      </c>
      <c r="E25" s="411" t="s">
        <v>937</v>
      </c>
      <c r="F25" s="408">
        <f t="shared" ref="F25:F56" si="7">SUM(G25:J25)</f>
        <v>0.69295588129999997</v>
      </c>
      <c r="G25" s="408">
        <v>0</v>
      </c>
      <c r="H25" s="408">
        <v>0</v>
      </c>
      <c r="I25" s="408">
        <v>0.69295588129999997</v>
      </c>
      <c r="J25" s="408">
        <v>0</v>
      </c>
      <c r="K25" s="410">
        <f>0.33630671+0.3</f>
        <v>0.63630670999999994</v>
      </c>
      <c r="L25" s="413">
        <v>2016</v>
      </c>
      <c r="M25" s="408">
        <v>0.63630671000000005</v>
      </c>
      <c r="N25" s="419" t="s">
        <v>950</v>
      </c>
      <c r="O25" s="411" t="s">
        <v>101</v>
      </c>
      <c r="P25" s="420">
        <v>0</v>
      </c>
      <c r="Q25" s="421" t="s">
        <v>951</v>
      </c>
      <c r="R25" s="411" t="s">
        <v>101</v>
      </c>
      <c r="S25" s="333" t="s">
        <v>101</v>
      </c>
    </row>
    <row r="26" spans="1:19" ht="31.5" customHeight="1" x14ac:dyDescent="0.25">
      <c r="A26" s="151" t="s">
        <v>118</v>
      </c>
      <c r="B26" s="224" t="s">
        <v>122</v>
      </c>
      <c r="C26" s="411" t="s">
        <v>101</v>
      </c>
      <c r="D26" s="408">
        <v>1.1213303999999999</v>
      </c>
      <c r="E26" s="411" t="s">
        <v>952</v>
      </c>
      <c r="F26" s="408">
        <f t="shared" si="7"/>
        <v>1.1213303999999999</v>
      </c>
      <c r="G26" s="408">
        <v>0</v>
      </c>
      <c r="H26" s="408">
        <v>0</v>
      </c>
      <c r="I26" s="408">
        <f>0.95028*1.18</f>
        <v>1.1213303999999999</v>
      </c>
      <c r="J26" s="408">
        <v>0</v>
      </c>
      <c r="K26" s="410">
        <v>0.95028000000000001</v>
      </c>
      <c r="L26" s="422">
        <v>2017</v>
      </c>
      <c r="M26" s="410">
        <v>0.95028000000000001</v>
      </c>
      <c r="N26" s="419" t="s">
        <v>950</v>
      </c>
      <c r="O26" s="411" t="s">
        <v>101</v>
      </c>
      <c r="P26" s="420">
        <v>0</v>
      </c>
      <c r="Q26" s="423" t="s">
        <v>953</v>
      </c>
      <c r="R26" s="411" t="s">
        <v>101</v>
      </c>
      <c r="S26" s="333" t="s">
        <v>101</v>
      </c>
    </row>
    <row r="27" spans="1:19" ht="33.75" customHeight="1" x14ac:dyDescent="0.25">
      <c r="A27" s="151" t="s">
        <v>118</v>
      </c>
      <c r="B27" s="224" t="s">
        <v>124</v>
      </c>
      <c r="C27" s="411" t="s">
        <v>101</v>
      </c>
      <c r="D27" s="408">
        <v>0.78092399999999995</v>
      </c>
      <c r="E27" s="411" t="s">
        <v>952</v>
      </c>
      <c r="F27" s="408">
        <f t="shared" si="7"/>
        <v>0.78092400000000006</v>
      </c>
      <c r="G27" s="408">
        <v>0</v>
      </c>
      <c r="H27" s="408">
        <v>0</v>
      </c>
      <c r="I27" s="408">
        <f>0.6618*1.18</f>
        <v>0.78092400000000006</v>
      </c>
      <c r="J27" s="408">
        <v>0</v>
      </c>
      <c r="K27" s="410">
        <v>0.66180000000000005</v>
      </c>
      <c r="L27" s="422">
        <v>2017</v>
      </c>
      <c r="M27" s="410">
        <v>0.66180000000000005</v>
      </c>
      <c r="N27" s="419" t="s">
        <v>950</v>
      </c>
      <c r="O27" s="411" t="s">
        <v>101</v>
      </c>
      <c r="P27" s="420">
        <v>0</v>
      </c>
      <c r="Q27" s="421" t="s">
        <v>954</v>
      </c>
      <c r="R27" s="411" t="s">
        <v>101</v>
      </c>
      <c r="S27" s="333" t="s">
        <v>101</v>
      </c>
    </row>
    <row r="28" spans="1:19" ht="31.5" x14ac:dyDescent="0.25">
      <c r="A28" s="151" t="s">
        <v>126</v>
      </c>
      <c r="B28" s="152" t="s">
        <v>127</v>
      </c>
      <c r="C28" s="411" t="s">
        <v>101</v>
      </c>
      <c r="D28" s="408">
        <v>0</v>
      </c>
      <c r="E28" s="411" t="s">
        <v>101</v>
      </c>
      <c r="F28" s="408">
        <f t="shared" si="7"/>
        <v>0</v>
      </c>
      <c r="G28" s="408">
        <v>0</v>
      </c>
      <c r="H28" s="408">
        <v>0</v>
      </c>
      <c r="I28" s="408">
        <v>0</v>
      </c>
      <c r="J28" s="408">
        <v>0</v>
      </c>
      <c r="K28" s="410">
        <v>0</v>
      </c>
      <c r="L28" s="411" t="s">
        <v>101</v>
      </c>
      <c r="M28" s="408">
        <v>0</v>
      </c>
      <c r="N28" s="411" t="s">
        <v>101</v>
      </c>
      <c r="O28" s="411" t="s">
        <v>101</v>
      </c>
      <c r="P28" s="411" t="s">
        <v>101</v>
      </c>
      <c r="Q28" s="411" t="s">
        <v>101</v>
      </c>
      <c r="R28" s="411" t="s">
        <v>101</v>
      </c>
      <c r="S28" s="333" t="s">
        <v>101</v>
      </c>
    </row>
    <row r="29" spans="1:19" ht="34.5" customHeight="1" x14ac:dyDescent="0.25">
      <c r="A29" s="151" t="s">
        <v>128</v>
      </c>
      <c r="B29" s="152" t="s">
        <v>129</v>
      </c>
      <c r="C29" s="411" t="s">
        <v>101</v>
      </c>
      <c r="D29" s="408">
        <v>0</v>
      </c>
      <c r="E29" s="411" t="s">
        <v>101</v>
      </c>
      <c r="F29" s="408">
        <f t="shared" si="7"/>
        <v>0</v>
      </c>
      <c r="G29" s="408">
        <v>0</v>
      </c>
      <c r="H29" s="408">
        <v>0</v>
      </c>
      <c r="I29" s="408">
        <v>0</v>
      </c>
      <c r="J29" s="408">
        <v>0</v>
      </c>
      <c r="K29" s="410">
        <v>0</v>
      </c>
      <c r="L29" s="411" t="s">
        <v>101</v>
      </c>
      <c r="M29" s="408">
        <v>0</v>
      </c>
      <c r="N29" s="411" t="s">
        <v>101</v>
      </c>
      <c r="O29" s="411" t="s">
        <v>101</v>
      </c>
      <c r="P29" s="411" t="s">
        <v>101</v>
      </c>
      <c r="Q29" s="411" t="s">
        <v>101</v>
      </c>
      <c r="R29" s="411" t="s">
        <v>101</v>
      </c>
      <c r="S29" s="333" t="s">
        <v>101</v>
      </c>
    </row>
    <row r="30" spans="1:19" ht="33" customHeight="1" x14ac:dyDescent="0.25">
      <c r="A30" s="151" t="s">
        <v>130</v>
      </c>
      <c r="B30" s="152" t="s">
        <v>131</v>
      </c>
      <c r="C30" s="411" t="s">
        <v>101</v>
      </c>
      <c r="D30" s="408">
        <f>SUM(D31:D32)</f>
        <v>0</v>
      </c>
      <c r="E30" s="411" t="s">
        <v>101</v>
      </c>
      <c r="F30" s="408">
        <f t="shared" si="7"/>
        <v>0</v>
      </c>
      <c r="G30" s="408">
        <f>SUM(G31:G32)</f>
        <v>0</v>
      </c>
      <c r="H30" s="408">
        <f>SUM(H31:H32)</f>
        <v>0</v>
      </c>
      <c r="I30" s="408">
        <f>SUM(I31:I32)</f>
        <v>0</v>
      </c>
      <c r="J30" s="408">
        <f>SUM(J31:J32)</f>
        <v>0</v>
      </c>
      <c r="K30" s="410">
        <f>SUM(K31:K32)</f>
        <v>0</v>
      </c>
      <c r="L30" s="411" t="s">
        <v>101</v>
      </c>
      <c r="M30" s="408">
        <f>M31+M32</f>
        <v>0</v>
      </c>
      <c r="N30" s="411" t="s">
        <v>101</v>
      </c>
      <c r="O30" s="411" t="s">
        <v>101</v>
      </c>
      <c r="P30" s="411" t="s">
        <v>101</v>
      </c>
      <c r="Q30" s="411" t="s">
        <v>101</v>
      </c>
      <c r="R30" s="411" t="s">
        <v>101</v>
      </c>
      <c r="S30" s="333" t="s">
        <v>101</v>
      </c>
    </row>
    <row r="31" spans="1:19" ht="36" customHeight="1" x14ac:dyDescent="0.25">
      <c r="A31" s="151" t="s">
        <v>132</v>
      </c>
      <c r="B31" s="152" t="s">
        <v>133</v>
      </c>
      <c r="C31" s="411" t="s">
        <v>101</v>
      </c>
      <c r="D31" s="408">
        <v>0</v>
      </c>
      <c r="E31" s="411" t="s">
        <v>101</v>
      </c>
      <c r="F31" s="408">
        <f t="shared" si="7"/>
        <v>0</v>
      </c>
      <c r="G31" s="408">
        <v>0</v>
      </c>
      <c r="H31" s="408">
        <v>0</v>
      </c>
      <c r="I31" s="408">
        <v>0</v>
      </c>
      <c r="J31" s="408">
        <v>0</v>
      </c>
      <c r="K31" s="410">
        <v>0</v>
      </c>
      <c r="L31" s="411" t="s">
        <v>101</v>
      </c>
      <c r="M31" s="408">
        <v>0</v>
      </c>
      <c r="N31" s="411" t="s">
        <v>101</v>
      </c>
      <c r="O31" s="411" t="s">
        <v>101</v>
      </c>
      <c r="P31" s="411" t="s">
        <v>101</v>
      </c>
      <c r="Q31" s="411" t="s">
        <v>101</v>
      </c>
      <c r="R31" s="411" t="s">
        <v>101</v>
      </c>
      <c r="S31" s="333" t="s">
        <v>101</v>
      </c>
    </row>
    <row r="32" spans="1:19" ht="35.25" customHeight="1" x14ac:dyDescent="0.25">
      <c r="A32" s="151" t="s">
        <v>134</v>
      </c>
      <c r="B32" s="152" t="s">
        <v>135</v>
      </c>
      <c r="C32" s="411" t="s">
        <v>101</v>
      </c>
      <c r="D32" s="408">
        <v>0</v>
      </c>
      <c r="E32" s="411" t="s">
        <v>101</v>
      </c>
      <c r="F32" s="408">
        <f t="shared" si="7"/>
        <v>0</v>
      </c>
      <c r="G32" s="408">
        <v>0</v>
      </c>
      <c r="H32" s="408">
        <v>0</v>
      </c>
      <c r="I32" s="408">
        <v>0</v>
      </c>
      <c r="J32" s="408">
        <v>0</v>
      </c>
      <c r="K32" s="410">
        <v>0</v>
      </c>
      <c r="L32" s="411" t="s">
        <v>101</v>
      </c>
      <c r="M32" s="408">
        <v>0</v>
      </c>
      <c r="N32" s="411" t="s">
        <v>101</v>
      </c>
      <c r="O32" s="411" t="s">
        <v>101</v>
      </c>
      <c r="P32" s="411" t="s">
        <v>101</v>
      </c>
      <c r="Q32" s="411" t="s">
        <v>101</v>
      </c>
      <c r="R32" s="411" t="s">
        <v>101</v>
      </c>
      <c r="S32" s="333" t="s">
        <v>101</v>
      </c>
    </row>
    <row r="33" spans="1:19" s="314" customFormat="1" ht="39.75" customHeight="1" x14ac:dyDescent="0.25">
      <c r="A33" s="151" t="s">
        <v>136</v>
      </c>
      <c r="B33" s="152" t="s">
        <v>137</v>
      </c>
      <c r="C33" s="411" t="s">
        <v>101</v>
      </c>
      <c r="D33" s="408">
        <f>D34+D38</f>
        <v>0</v>
      </c>
      <c r="E33" s="411" t="s">
        <v>101</v>
      </c>
      <c r="F33" s="408">
        <f t="shared" si="7"/>
        <v>0</v>
      </c>
      <c r="G33" s="408">
        <f>G34+G38</f>
        <v>0</v>
      </c>
      <c r="H33" s="408">
        <f>H34+H38</f>
        <v>0</v>
      </c>
      <c r="I33" s="408">
        <f>I34+I38</f>
        <v>0</v>
      </c>
      <c r="J33" s="408">
        <f>J34+J38</f>
        <v>0</v>
      </c>
      <c r="K33" s="410">
        <f>K34+K38</f>
        <v>0</v>
      </c>
      <c r="L33" s="411" t="s">
        <v>101</v>
      </c>
      <c r="M33" s="408">
        <f>M34+M38</f>
        <v>0</v>
      </c>
      <c r="N33" s="411" t="s">
        <v>101</v>
      </c>
      <c r="O33" s="411" t="s">
        <v>101</v>
      </c>
      <c r="P33" s="411" t="s">
        <v>101</v>
      </c>
      <c r="Q33" s="411" t="s">
        <v>101</v>
      </c>
      <c r="R33" s="411" t="s">
        <v>101</v>
      </c>
      <c r="S33" s="333" t="s">
        <v>101</v>
      </c>
    </row>
    <row r="34" spans="1:19" s="314" customFormat="1" ht="34.5" customHeight="1" x14ac:dyDescent="0.25">
      <c r="A34" s="151" t="s">
        <v>138</v>
      </c>
      <c r="B34" s="152" t="s">
        <v>139</v>
      </c>
      <c r="C34" s="411" t="s">
        <v>101</v>
      </c>
      <c r="D34" s="408">
        <f>SUM(D35:D37)</f>
        <v>0</v>
      </c>
      <c r="E34" s="411" t="s">
        <v>101</v>
      </c>
      <c r="F34" s="408">
        <f t="shared" si="7"/>
        <v>0</v>
      </c>
      <c r="G34" s="408">
        <f>SUM(G35:G37)</f>
        <v>0</v>
      </c>
      <c r="H34" s="408">
        <f>SUM(H35:H37)</f>
        <v>0</v>
      </c>
      <c r="I34" s="408">
        <f>SUM(I35:I37)</f>
        <v>0</v>
      </c>
      <c r="J34" s="408">
        <f>SUM(J35:J37)</f>
        <v>0</v>
      </c>
      <c r="K34" s="410">
        <f>SUM(K35:K37)</f>
        <v>0</v>
      </c>
      <c r="L34" s="411" t="s">
        <v>101</v>
      </c>
      <c r="M34" s="408">
        <v>0</v>
      </c>
      <c r="N34" s="411" t="s">
        <v>101</v>
      </c>
      <c r="O34" s="411" t="s">
        <v>101</v>
      </c>
      <c r="P34" s="411" t="s">
        <v>101</v>
      </c>
      <c r="Q34" s="411" t="s">
        <v>101</v>
      </c>
      <c r="R34" s="411" t="s">
        <v>101</v>
      </c>
      <c r="S34" s="333" t="s">
        <v>101</v>
      </c>
    </row>
    <row r="35" spans="1:19" s="314" customFormat="1" ht="66.75" customHeight="1" x14ac:dyDescent="0.25">
      <c r="A35" s="151" t="s">
        <v>138</v>
      </c>
      <c r="B35" s="152" t="s">
        <v>140</v>
      </c>
      <c r="C35" s="411" t="s">
        <v>101</v>
      </c>
      <c r="D35" s="408">
        <v>0</v>
      </c>
      <c r="E35" s="411" t="s">
        <v>101</v>
      </c>
      <c r="F35" s="408">
        <f t="shared" si="7"/>
        <v>0</v>
      </c>
      <c r="G35" s="408">
        <v>0</v>
      </c>
      <c r="H35" s="408">
        <v>0</v>
      </c>
      <c r="I35" s="408">
        <v>0</v>
      </c>
      <c r="J35" s="408">
        <v>0</v>
      </c>
      <c r="K35" s="410">
        <v>0</v>
      </c>
      <c r="L35" s="411" t="s">
        <v>101</v>
      </c>
      <c r="M35" s="408">
        <v>0</v>
      </c>
      <c r="N35" s="411" t="s">
        <v>101</v>
      </c>
      <c r="O35" s="411" t="s">
        <v>101</v>
      </c>
      <c r="P35" s="411" t="s">
        <v>101</v>
      </c>
      <c r="Q35" s="411" t="s">
        <v>101</v>
      </c>
      <c r="R35" s="411" t="s">
        <v>101</v>
      </c>
      <c r="S35" s="333" t="s">
        <v>101</v>
      </c>
    </row>
    <row r="36" spans="1:19" s="314" customFormat="1" ht="53.25" customHeight="1" x14ac:dyDescent="0.25">
      <c r="A36" s="151" t="s">
        <v>138</v>
      </c>
      <c r="B36" s="152" t="s">
        <v>141</v>
      </c>
      <c r="C36" s="411" t="s">
        <v>101</v>
      </c>
      <c r="D36" s="408">
        <v>0</v>
      </c>
      <c r="E36" s="411" t="s">
        <v>101</v>
      </c>
      <c r="F36" s="408">
        <f t="shared" si="7"/>
        <v>0</v>
      </c>
      <c r="G36" s="408">
        <v>0</v>
      </c>
      <c r="H36" s="408">
        <v>0</v>
      </c>
      <c r="I36" s="408">
        <v>0</v>
      </c>
      <c r="J36" s="408">
        <v>0</v>
      </c>
      <c r="K36" s="410">
        <v>0</v>
      </c>
      <c r="L36" s="411" t="s">
        <v>101</v>
      </c>
      <c r="M36" s="408">
        <v>0</v>
      </c>
      <c r="N36" s="411" t="s">
        <v>101</v>
      </c>
      <c r="O36" s="411" t="s">
        <v>101</v>
      </c>
      <c r="P36" s="411" t="s">
        <v>101</v>
      </c>
      <c r="Q36" s="411" t="s">
        <v>101</v>
      </c>
      <c r="R36" s="411" t="s">
        <v>101</v>
      </c>
      <c r="S36" s="333" t="s">
        <v>101</v>
      </c>
    </row>
    <row r="37" spans="1:19" s="314" customFormat="1" ht="51" customHeight="1" x14ac:dyDescent="0.25">
      <c r="A37" s="151" t="s">
        <v>138</v>
      </c>
      <c r="B37" s="152" t="s">
        <v>142</v>
      </c>
      <c r="C37" s="411" t="s">
        <v>101</v>
      </c>
      <c r="D37" s="408">
        <v>0</v>
      </c>
      <c r="E37" s="411" t="s">
        <v>101</v>
      </c>
      <c r="F37" s="408">
        <f t="shared" si="7"/>
        <v>0</v>
      </c>
      <c r="G37" s="408">
        <v>0</v>
      </c>
      <c r="H37" s="408">
        <v>0</v>
      </c>
      <c r="I37" s="408">
        <v>0</v>
      </c>
      <c r="J37" s="408">
        <v>0</v>
      </c>
      <c r="K37" s="410">
        <v>0</v>
      </c>
      <c r="L37" s="411" t="s">
        <v>101</v>
      </c>
      <c r="M37" s="408">
        <v>0</v>
      </c>
      <c r="N37" s="411" t="s">
        <v>101</v>
      </c>
      <c r="O37" s="411" t="s">
        <v>101</v>
      </c>
      <c r="P37" s="411" t="s">
        <v>101</v>
      </c>
      <c r="Q37" s="411" t="s">
        <v>101</v>
      </c>
      <c r="R37" s="411" t="s">
        <v>101</v>
      </c>
      <c r="S37" s="333" t="s">
        <v>101</v>
      </c>
    </row>
    <row r="38" spans="1:19" s="314" customFormat="1" ht="30.75" customHeight="1" x14ac:dyDescent="0.25">
      <c r="A38" s="151" t="s">
        <v>143</v>
      </c>
      <c r="B38" s="152" t="s">
        <v>139</v>
      </c>
      <c r="C38" s="411" t="s">
        <v>101</v>
      </c>
      <c r="D38" s="408">
        <f>SUM(D39:D41)</f>
        <v>0</v>
      </c>
      <c r="E38" s="411" t="s">
        <v>101</v>
      </c>
      <c r="F38" s="408">
        <f t="shared" si="7"/>
        <v>0</v>
      </c>
      <c r="G38" s="408">
        <f>SUM(G39:G41)</f>
        <v>0</v>
      </c>
      <c r="H38" s="408">
        <f>SUM(H39:H41)</f>
        <v>0</v>
      </c>
      <c r="I38" s="408">
        <f>SUM(I39:I41)</f>
        <v>0</v>
      </c>
      <c r="J38" s="408">
        <f>SUM(J39:J41)</f>
        <v>0</v>
      </c>
      <c r="K38" s="410">
        <f>SUM(K39:K41)</f>
        <v>0</v>
      </c>
      <c r="L38" s="411" t="s">
        <v>101</v>
      </c>
      <c r="M38" s="408">
        <v>0</v>
      </c>
      <c r="N38" s="411" t="s">
        <v>101</v>
      </c>
      <c r="O38" s="411" t="s">
        <v>101</v>
      </c>
      <c r="P38" s="411" t="s">
        <v>101</v>
      </c>
      <c r="Q38" s="411" t="s">
        <v>101</v>
      </c>
      <c r="R38" s="411" t="s">
        <v>101</v>
      </c>
      <c r="S38" s="333" t="s">
        <v>101</v>
      </c>
    </row>
    <row r="39" spans="1:19" s="314" customFormat="1" ht="68.25" customHeight="1" x14ac:dyDescent="0.25">
      <c r="A39" s="151" t="s">
        <v>143</v>
      </c>
      <c r="B39" s="152" t="s">
        <v>140</v>
      </c>
      <c r="C39" s="411" t="s">
        <v>101</v>
      </c>
      <c r="D39" s="408">
        <v>0</v>
      </c>
      <c r="E39" s="411" t="s">
        <v>101</v>
      </c>
      <c r="F39" s="408">
        <f t="shared" si="7"/>
        <v>0</v>
      </c>
      <c r="G39" s="408">
        <v>0</v>
      </c>
      <c r="H39" s="408">
        <v>0</v>
      </c>
      <c r="I39" s="408">
        <v>0</v>
      </c>
      <c r="J39" s="408">
        <v>0</v>
      </c>
      <c r="K39" s="410">
        <v>0</v>
      </c>
      <c r="L39" s="411" t="s">
        <v>101</v>
      </c>
      <c r="M39" s="408">
        <v>0</v>
      </c>
      <c r="N39" s="411" t="s">
        <v>101</v>
      </c>
      <c r="O39" s="411" t="s">
        <v>101</v>
      </c>
      <c r="P39" s="411" t="s">
        <v>101</v>
      </c>
      <c r="Q39" s="411" t="s">
        <v>101</v>
      </c>
      <c r="R39" s="411" t="s">
        <v>101</v>
      </c>
      <c r="S39" s="333" t="s">
        <v>101</v>
      </c>
    </row>
    <row r="40" spans="1:19" s="314" customFormat="1" ht="50.25" customHeight="1" x14ac:dyDescent="0.25">
      <c r="A40" s="151" t="s">
        <v>143</v>
      </c>
      <c r="B40" s="152" t="s">
        <v>141</v>
      </c>
      <c r="C40" s="411" t="s">
        <v>101</v>
      </c>
      <c r="D40" s="408">
        <v>0</v>
      </c>
      <c r="E40" s="411" t="s">
        <v>101</v>
      </c>
      <c r="F40" s="408">
        <f t="shared" si="7"/>
        <v>0</v>
      </c>
      <c r="G40" s="408">
        <v>0</v>
      </c>
      <c r="H40" s="408">
        <v>0</v>
      </c>
      <c r="I40" s="408">
        <v>0</v>
      </c>
      <c r="J40" s="408">
        <v>0</v>
      </c>
      <c r="K40" s="410">
        <v>0</v>
      </c>
      <c r="L40" s="411" t="s">
        <v>101</v>
      </c>
      <c r="M40" s="408">
        <v>0</v>
      </c>
      <c r="N40" s="411" t="s">
        <v>101</v>
      </c>
      <c r="O40" s="411" t="s">
        <v>101</v>
      </c>
      <c r="P40" s="411" t="s">
        <v>101</v>
      </c>
      <c r="Q40" s="411" t="s">
        <v>101</v>
      </c>
      <c r="R40" s="411" t="s">
        <v>101</v>
      </c>
      <c r="S40" s="333" t="s">
        <v>101</v>
      </c>
    </row>
    <row r="41" spans="1:19" s="314" customFormat="1" ht="51" customHeight="1" x14ac:dyDescent="0.25">
      <c r="A41" s="151" t="s">
        <v>143</v>
      </c>
      <c r="B41" s="152" t="s">
        <v>144</v>
      </c>
      <c r="C41" s="411" t="s">
        <v>101</v>
      </c>
      <c r="D41" s="408">
        <v>0</v>
      </c>
      <c r="E41" s="411" t="s">
        <v>101</v>
      </c>
      <c r="F41" s="408">
        <f t="shared" si="7"/>
        <v>0</v>
      </c>
      <c r="G41" s="408">
        <v>0</v>
      </c>
      <c r="H41" s="408">
        <v>0</v>
      </c>
      <c r="I41" s="408">
        <v>0</v>
      </c>
      <c r="J41" s="408">
        <v>0</v>
      </c>
      <c r="K41" s="410">
        <v>0</v>
      </c>
      <c r="L41" s="411" t="s">
        <v>101</v>
      </c>
      <c r="M41" s="408">
        <v>0</v>
      </c>
      <c r="N41" s="411" t="s">
        <v>101</v>
      </c>
      <c r="O41" s="411" t="s">
        <v>101</v>
      </c>
      <c r="P41" s="411" t="s">
        <v>101</v>
      </c>
      <c r="Q41" s="411" t="s">
        <v>101</v>
      </c>
      <c r="R41" s="411" t="s">
        <v>101</v>
      </c>
      <c r="S41" s="333" t="s">
        <v>101</v>
      </c>
    </row>
    <row r="42" spans="1:19" s="314" customFormat="1" ht="50.25" customHeight="1" x14ac:dyDescent="0.25">
      <c r="A42" s="151" t="s">
        <v>145</v>
      </c>
      <c r="B42" s="152" t="s">
        <v>146</v>
      </c>
      <c r="C42" s="411" t="s">
        <v>101</v>
      </c>
      <c r="D42" s="408">
        <f>SUM(D43:D44)</f>
        <v>0</v>
      </c>
      <c r="E42" s="411" t="s">
        <v>101</v>
      </c>
      <c r="F42" s="408">
        <f t="shared" si="7"/>
        <v>0</v>
      </c>
      <c r="G42" s="408">
        <f>SUM(G43:G44)</f>
        <v>0</v>
      </c>
      <c r="H42" s="408">
        <f>SUM(H43:H44)</f>
        <v>0</v>
      </c>
      <c r="I42" s="408">
        <f>SUM(I43:I44)</f>
        <v>0</v>
      </c>
      <c r="J42" s="408">
        <f>SUM(J43:J44)</f>
        <v>0</v>
      </c>
      <c r="K42" s="410">
        <f>SUM(K43:K44)</f>
        <v>0</v>
      </c>
      <c r="L42" s="411" t="s">
        <v>101</v>
      </c>
      <c r="M42" s="408">
        <f>SUM(M43:M44)</f>
        <v>0</v>
      </c>
      <c r="N42" s="411" t="s">
        <v>101</v>
      </c>
      <c r="O42" s="411" t="s">
        <v>101</v>
      </c>
      <c r="P42" s="411" t="s">
        <v>101</v>
      </c>
      <c r="Q42" s="411" t="s">
        <v>101</v>
      </c>
      <c r="R42" s="411" t="s">
        <v>101</v>
      </c>
      <c r="S42" s="333" t="s">
        <v>101</v>
      </c>
    </row>
    <row r="43" spans="1:19" s="314" customFormat="1" ht="52.5" customHeight="1" x14ac:dyDescent="0.25">
      <c r="A43" s="151" t="s">
        <v>147</v>
      </c>
      <c r="B43" s="152" t="s">
        <v>148</v>
      </c>
      <c r="C43" s="411" t="s">
        <v>101</v>
      </c>
      <c r="D43" s="408">
        <v>0</v>
      </c>
      <c r="E43" s="411" t="s">
        <v>101</v>
      </c>
      <c r="F43" s="408">
        <f t="shared" si="7"/>
        <v>0</v>
      </c>
      <c r="G43" s="408">
        <v>0</v>
      </c>
      <c r="H43" s="408">
        <v>0</v>
      </c>
      <c r="I43" s="408">
        <v>0</v>
      </c>
      <c r="J43" s="408">
        <v>0</v>
      </c>
      <c r="K43" s="410">
        <v>0</v>
      </c>
      <c r="L43" s="411" t="s">
        <v>101</v>
      </c>
      <c r="M43" s="408">
        <v>0</v>
      </c>
      <c r="N43" s="411" t="s">
        <v>101</v>
      </c>
      <c r="O43" s="411" t="s">
        <v>101</v>
      </c>
      <c r="P43" s="411" t="s">
        <v>101</v>
      </c>
      <c r="Q43" s="411" t="s">
        <v>101</v>
      </c>
      <c r="R43" s="411" t="s">
        <v>101</v>
      </c>
      <c r="S43" s="333" t="s">
        <v>101</v>
      </c>
    </row>
    <row r="44" spans="1:19" s="314" customFormat="1" ht="50.25" customHeight="1" x14ac:dyDescent="0.25">
      <c r="A44" s="151" t="s">
        <v>149</v>
      </c>
      <c r="B44" s="152" t="s">
        <v>150</v>
      </c>
      <c r="C44" s="411" t="s">
        <v>101</v>
      </c>
      <c r="D44" s="408">
        <v>0</v>
      </c>
      <c r="E44" s="411" t="s">
        <v>101</v>
      </c>
      <c r="F44" s="408">
        <f t="shared" si="7"/>
        <v>0</v>
      </c>
      <c r="G44" s="408">
        <v>0</v>
      </c>
      <c r="H44" s="408">
        <v>0</v>
      </c>
      <c r="I44" s="408">
        <v>0</v>
      </c>
      <c r="J44" s="408">
        <v>0</v>
      </c>
      <c r="K44" s="410">
        <v>0</v>
      </c>
      <c r="L44" s="411" t="s">
        <v>101</v>
      </c>
      <c r="M44" s="408">
        <v>0</v>
      </c>
      <c r="N44" s="411" t="s">
        <v>101</v>
      </c>
      <c r="O44" s="411" t="s">
        <v>101</v>
      </c>
      <c r="P44" s="411" t="s">
        <v>101</v>
      </c>
      <c r="Q44" s="411" t="s">
        <v>101</v>
      </c>
      <c r="R44" s="411" t="s">
        <v>101</v>
      </c>
      <c r="S44" s="333" t="s">
        <v>101</v>
      </c>
    </row>
    <row r="45" spans="1:19" s="314" customFormat="1" ht="17.25" customHeight="1" x14ac:dyDescent="0.25">
      <c r="A45" s="151" t="s">
        <v>151</v>
      </c>
      <c r="B45" s="152" t="s">
        <v>152</v>
      </c>
      <c r="C45" s="411" t="s">
        <v>101</v>
      </c>
      <c r="D45" s="408">
        <f>D46+D65+D73</f>
        <v>24.475607759999999</v>
      </c>
      <c r="E45" s="411" t="s">
        <v>101</v>
      </c>
      <c r="F45" s="408">
        <f t="shared" si="7"/>
        <v>24.47561146</v>
      </c>
      <c r="G45" s="408">
        <f>G46+G65+G73</f>
        <v>0</v>
      </c>
      <c r="H45" s="408">
        <f>H46+H65+H73</f>
        <v>0</v>
      </c>
      <c r="I45" s="408">
        <f>I46+I65+I73</f>
        <v>24.47561146</v>
      </c>
      <c r="J45" s="408">
        <f>J46+J65+J73</f>
        <v>0</v>
      </c>
      <c r="K45" s="410">
        <f>K46+K65+K73</f>
        <v>20.528848180000001</v>
      </c>
      <c r="L45" s="411" t="s">
        <v>101</v>
      </c>
      <c r="M45" s="408">
        <f>M46+M65+M73+M83</f>
        <v>21.117517836271187</v>
      </c>
      <c r="N45" s="411" t="s">
        <v>101</v>
      </c>
      <c r="O45" s="411" t="s">
        <v>101</v>
      </c>
      <c r="P45" s="411" t="s">
        <v>101</v>
      </c>
      <c r="Q45" s="411" t="s">
        <v>101</v>
      </c>
      <c r="R45" s="411" t="s">
        <v>101</v>
      </c>
      <c r="S45" s="333" t="s">
        <v>101</v>
      </c>
    </row>
    <row r="46" spans="1:19" s="314" customFormat="1" ht="49.5" customHeight="1" x14ac:dyDescent="0.25">
      <c r="A46" s="151" t="s">
        <v>153</v>
      </c>
      <c r="B46" s="152" t="s">
        <v>154</v>
      </c>
      <c r="C46" s="411" t="s">
        <v>101</v>
      </c>
      <c r="D46" s="408">
        <f>D47+D64</f>
        <v>10.909968079999999</v>
      </c>
      <c r="E46" s="411" t="s">
        <v>101</v>
      </c>
      <c r="F46" s="408">
        <f t="shared" si="7"/>
        <v>10.909971880000001</v>
      </c>
      <c r="G46" s="408">
        <f>G47+G64</f>
        <v>0</v>
      </c>
      <c r="H46" s="408">
        <f>H47+H64</f>
        <v>0</v>
      </c>
      <c r="I46" s="408">
        <f>I47+I64</f>
        <v>10.909971880000001</v>
      </c>
      <c r="J46" s="408">
        <f>J47+J64</f>
        <v>0</v>
      </c>
      <c r="K46" s="410">
        <f>K47+K64</f>
        <v>9.245809920000001</v>
      </c>
      <c r="L46" s="411" t="s">
        <v>101</v>
      </c>
      <c r="M46" s="408">
        <f>M47</f>
        <v>9.245979491525425</v>
      </c>
      <c r="N46" s="411" t="s">
        <v>101</v>
      </c>
      <c r="O46" s="411" t="s">
        <v>101</v>
      </c>
      <c r="P46" s="411" t="s">
        <v>101</v>
      </c>
      <c r="Q46" s="411" t="s">
        <v>101</v>
      </c>
      <c r="R46" s="411" t="s">
        <v>101</v>
      </c>
      <c r="S46" s="333" t="s">
        <v>101</v>
      </c>
    </row>
    <row r="47" spans="1:19" s="314" customFormat="1" ht="22.5" customHeight="1" x14ac:dyDescent="0.25">
      <c r="A47" s="151" t="s">
        <v>155</v>
      </c>
      <c r="B47" s="152" t="s">
        <v>156</v>
      </c>
      <c r="C47" s="411" t="s">
        <v>101</v>
      </c>
      <c r="D47" s="408">
        <f>SUM(D48:D63)</f>
        <v>10.909968079999999</v>
      </c>
      <c r="E47" s="411" t="s">
        <v>101</v>
      </c>
      <c r="F47" s="408">
        <f t="shared" si="7"/>
        <v>10.909971880000001</v>
      </c>
      <c r="G47" s="408">
        <f>SUM(G48:G63)</f>
        <v>0</v>
      </c>
      <c r="H47" s="408">
        <f>SUM(H48:H63)</f>
        <v>0</v>
      </c>
      <c r="I47" s="408">
        <f>SUM(I48:I63)</f>
        <v>10.909971880000001</v>
      </c>
      <c r="J47" s="408">
        <f>SUM(J48:J63)</f>
        <v>0</v>
      </c>
      <c r="K47" s="410">
        <f>SUM(K48:K63)</f>
        <v>9.245809920000001</v>
      </c>
      <c r="L47" s="411" t="s">
        <v>101</v>
      </c>
      <c r="M47" s="408">
        <f>SUM(M48:M63)</f>
        <v>9.245979491525425</v>
      </c>
      <c r="N47" s="411" t="s">
        <v>101</v>
      </c>
      <c r="O47" s="411" t="s">
        <v>101</v>
      </c>
      <c r="P47" s="411" t="s">
        <v>101</v>
      </c>
      <c r="Q47" s="411" t="s">
        <v>101</v>
      </c>
      <c r="R47" s="411" t="s">
        <v>101</v>
      </c>
      <c r="S47" s="333" t="s">
        <v>101</v>
      </c>
    </row>
    <row r="48" spans="1:19" s="314" customFormat="1" ht="47.25" customHeight="1" x14ac:dyDescent="0.25">
      <c r="A48" s="151" t="s">
        <v>155</v>
      </c>
      <c r="B48" s="225" t="s">
        <v>396</v>
      </c>
      <c r="C48" s="411" t="s">
        <v>101</v>
      </c>
      <c r="D48" s="408">
        <v>4.9879699999999998</v>
      </c>
      <c r="E48" s="411" t="s">
        <v>937</v>
      </c>
      <c r="F48" s="408">
        <f t="shared" si="7"/>
        <v>4.9879737999999998</v>
      </c>
      <c r="G48" s="408">
        <v>0</v>
      </c>
      <c r="H48" s="408">
        <v>0</v>
      </c>
      <c r="I48" s="408">
        <v>4.9879737999999998</v>
      </c>
      <c r="J48" s="408">
        <v>0</v>
      </c>
      <c r="K48" s="410">
        <f>0.517796+1.11282432+1.8137796+0.78291</f>
        <v>4.2273099200000006</v>
      </c>
      <c r="L48" s="413">
        <v>2017</v>
      </c>
      <c r="M48" s="410">
        <v>4.2273100000000001</v>
      </c>
      <c r="N48" s="304" t="s">
        <v>955</v>
      </c>
      <c r="O48" s="411" t="s">
        <v>101</v>
      </c>
      <c r="P48" s="411" t="s">
        <v>956</v>
      </c>
      <c r="Q48" s="411" t="s">
        <v>957</v>
      </c>
      <c r="R48" s="411" t="s">
        <v>101</v>
      </c>
      <c r="S48" s="333" t="s">
        <v>101</v>
      </c>
    </row>
    <row r="49" spans="1:19" s="314" customFormat="1" ht="46.5" customHeight="1" x14ac:dyDescent="0.25">
      <c r="A49" s="151" t="s">
        <v>155</v>
      </c>
      <c r="B49" s="224" t="s">
        <v>159</v>
      </c>
      <c r="C49" s="411" t="s">
        <v>101</v>
      </c>
      <c r="D49" s="408">
        <f>3.53130688+0.539</f>
        <v>4.0703068799999995</v>
      </c>
      <c r="E49" s="411" t="s">
        <v>937</v>
      </c>
      <c r="F49" s="408">
        <f t="shared" si="7"/>
        <v>4.0703068800000004</v>
      </c>
      <c r="G49" s="408">
        <v>0</v>
      </c>
      <c r="H49" s="408">
        <v>0</v>
      </c>
      <c r="I49" s="408">
        <v>4.0703068800000004</v>
      </c>
      <c r="J49" s="408">
        <v>0</v>
      </c>
      <c r="K49" s="410">
        <f>4.07003/1.18</f>
        <v>3.4491779661016952</v>
      </c>
      <c r="L49" s="413">
        <v>2017</v>
      </c>
      <c r="M49" s="410">
        <f>4.07003/1.18</f>
        <v>3.4491779661016952</v>
      </c>
      <c r="N49" s="304" t="s">
        <v>955</v>
      </c>
      <c r="O49" s="411" t="s">
        <v>101</v>
      </c>
      <c r="P49" s="411" t="s">
        <v>958</v>
      </c>
      <c r="Q49" s="415" t="s">
        <v>959</v>
      </c>
      <c r="R49" s="411" t="s">
        <v>101</v>
      </c>
      <c r="S49" s="333" t="s">
        <v>101</v>
      </c>
    </row>
    <row r="50" spans="1:19" s="314" customFormat="1" ht="45.75" customHeight="1" x14ac:dyDescent="0.25">
      <c r="A50" s="151" t="s">
        <v>155</v>
      </c>
      <c r="B50" s="225" t="s">
        <v>161</v>
      </c>
      <c r="C50" s="411" t="s">
        <v>101</v>
      </c>
      <c r="D50" s="408">
        <f>1.12572+0.1239712</f>
        <v>1.2496912</v>
      </c>
      <c r="E50" s="411" t="s">
        <v>937</v>
      </c>
      <c r="F50" s="408">
        <f t="shared" si="7"/>
        <v>1.2496912</v>
      </c>
      <c r="G50" s="408">
        <v>0</v>
      </c>
      <c r="H50" s="408">
        <v>0</v>
      </c>
      <c r="I50" s="408">
        <v>1.2496912</v>
      </c>
      <c r="J50" s="408">
        <v>0</v>
      </c>
      <c r="K50" s="410">
        <f>1.25/1.18</f>
        <v>1.0593220338983051</v>
      </c>
      <c r="L50" s="413">
        <v>2017</v>
      </c>
      <c r="M50" s="410">
        <f>1.25/1.18</f>
        <v>1.0593220338983051</v>
      </c>
      <c r="N50" s="304" t="s">
        <v>955</v>
      </c>
      <c r="O50" s="411" t="s">
        <v>101</v>
      </c>
      <c r="P50" s="415" t="s">
        <v>960</v>
      </c>
      <c r="Q50" s="415" t="s">
        <v>961</v>
      </c>
      <c r="R50" s="411" t="s">
        <v>101</v>
      </c>
      <c r="S50" s="333" t="s">
        <v>101</v>
      </c>
    </row>
    <row r="51" spans="1:19" s="314" customFormat="1" ht="49.5" customHeight="1" x14ac:dyDescent="0.25">
      <c r="A51" s="151" t="s">
        <v>155</v>
      </c>
      <c r="B51" s="162" t="s">
        <v>163</v>
      </c>
      <c r="C51" s="411" t="s">
        <v>101</v>
      </c>
      <c r="D51" s="408">
        <v>0</v>
      </c>
      <c r="E51" s="411" t="s">
        <v>952</v>
      </c>
      <c r="F51" s="408">
        <f t="shared" si="7"/>
        <v>0</v>
      </c>
      <c r="G51" s="408">
        <v>0</v>
      </c>
      <c r="H51" s="408">
        <v>0</v>
      </c>
      <c r="I51" s="408">
        <v>0</v>
      </c>
      <c r="J51" s="408">
        <v>0</v>
      </c>
      <c r="K51" s="410">
        <v>0</v>
      </c>
      <c r="L51" s="413" t="s">
        <v>670</v>
      </c>
      <c r="M51" s="408">
        <v>0</v>
      </c>
      <c r="N51" s="304" t="s">
        <v>955</v>
      </c>
      <c r="O51" s="411" t="s">
        <v>101</v>
      </c>
      <c r="P51" s="411" t="s">
        <v>962</v>
      </c>
      <c r="Q51" s="415" t="s">
        <v>963</v>
      </c>
      <c r="R51" s="411" t="s">
        <v>101</v>
      </c>
      <c r="S51" s="333" t="s">
        <v>101</v>
      </c>
    </row>
    <row r="52" spans="1:19" s="314" customFormat="1" ht="46.5" customHeight="1" x14ac:dyDescent="0.25">
      <c r="A52" s="151" t="s">
        <v>155</v>
      </c>
      <c r="B52" s="163" t="s">
        <v>165</v>
      </c>
      <c r="C52" s="411" t="s">
        <v>101</v>
      </c>
      <c r="D52" s="408">
        <v>0</v>
      </c>
      <c r="E52" s="411" t="s">
        <v>952</v>
      </c>
      <c r="F52" s="408">
        <f t="shared" si="7"/>
        <v>0</v>
      </c>
      <c r="G52" s="408">
        <v>0</v>
      </c>
      <c r="H52" s="408">
        <v>0</v>
      </c>
      <c r="I52" s="408">
        <v>0</v>
      </c>
      <c r="J52" s="408">
        <v>0</v>
      </c>
      <c r="K52" s="410">
        <v>0</v>
      </c>
      <c r="L52" s="413" t="s">
        <v>670</v>
      </c>
      <c r="M52" s="408">
        <v>0</v>
      </c>
      <c r="N52" s="304" t="s">
        <v>955</v>
      </c>
      <c r="O52" s="411" t="s">
        <v>101</v>
      </c>
      <c r="P52" s="411" t="s">
        <v>622</v>
      </c>
      <c r="Q52" s="411" t="s">
        <v>622</v>
      </c>
      <c r="R52" s="411" t="s">
        <v>101</v>
      </c>
      <c r="S52" s="333" t="s">
        <v>101</v>
      </c>
    </row>
    <row r="53" spans="1:19" s="314" customFormat="1" ht="15.75" x14ac:dyDescent="0.25">
      <c r="A53" s="151" t="s">
        <v>155</v>
      </c>
      <c r="B53" s="163" t="s">
        <v>167</v>
      </c>
      <c r="C53" s="411" t="s">
        <v>101</v>
      </c>
      <c r="D53" s="408">
        <v>0</v>
      </c>
      <c r="E53" s="411" t="s">
        <v>101</v>
      </c>
      <c r="F53" s="408">
        <f t="shared" si="7"/>
        <v>0</v>
      </c>
      <c r="G53" s="408">
        <v>0</v>
      </c>
      <c r="H53" s="408">
        <v>0</v>
      </c>
      <c r="I53" s="408">
        <v>0</v>
      </c>
      <c r="J53" s="408">
        <v>0</v>
      </c>
      <c r="K53" s="410">
        <v>0</v>
      </c>
      <c r="L53" s="413" t="s">
        <v>670</v>
      </c>
      <c r="M53" s="408">
        <v>0</v>
      </c>
      <c r="N53" s="413" t="s">
        <v>101</v>
      </c>
      <c r="O53" s="411" t="s">
        <v>101</v>
      </c>
      <c r="P53" s="411" t="s">
        <v>101</v>
      </c>
      <c r="Q53" s="411" t="s">
        <v>101</v>
      </c>
      <c r="R53" s="411" t="s">
        <v>101</v>
      </c>
      <c r="S53" s="333" t="s">
        <v>101</v>
      </c>
    </row>
    <row r="54" spans="1:19" s="314" customFormat="1" ht="46.5" customHeight="1" x14ac:dyDescent="0.25">
      <c r="A54" s="151" t="s">
        <v>155</v>
      </c>
      <c r="B54" s="164" t="s">
        <v>169</v>
      </c>
      <c r="C54" s="411" t="s">
        <v>101</v>
      </c>
      <c r="D54" s="408">
        <v>0</v>
      </c>
      <c r="E54" s="411" t="s">
        <v>952</v>
      </c>
      <c r="F54" s="408">
        <f t="shared" si="7"/>
        <v>0</v>
      </c>
      <c r="G54" s="408">
        <v>0</v>
      </c>
      <c r="H54" s="408">
        <v>0</v>
      </c>
      <c r="I54" s="408">
        <v>0</v>
      </c>
      <c r="J54" s="408">
        <v>0</v>
      </c>
      <c r="K54" s="410">
        <v>0</v>
      </c>
      <c r="L54" s="413" t="s">
        <v>670</v>
      </c>
      <c r="M54" s="408">
        <v>0</v>
      </c>
      <c r="N54" s="304" t="s">
        <v>955</v>
      </c>
      <c r="O54" s="411" t="s">
        <v>101</v>
      </c>
      <c r="P54" s="411" t="s">
        <v>964</v>
      </c>
      <c r="Q54" s="411" t="s">
        <v>965</v>
      </c>
      <c r="R54" s="411" t="s">
        <v>101</v>
      </c>
      <c r="S54" s="333" t="s">
        <v>101</v>
      </c>
    </row>
    <row r="55" spans="1:19" s="314" customFormat="1" ht="45.75" customHeight="1" x14ac:dyDescent="0.25">
      <c r="A55" s="151" t="s">
        <v>155</v>
      </c>
      <c r="B55" s="164" t="s">
        <v>171</v>
      </c>
      <c r="C55" s="411" t="s">
        <v>101</v>
      </c>
      <c r="D55" s="408">
        <v>0</v>
      </c>
      <c r="E55" s="411" t="s">
        <v>952</v>
      </c>
      <c r="F55" s="408">
        <f t="shared" si="7"/>
        <v>0</v>
      </c>
      <c r="G55" s="408">
        <v>0</v>
      </c>
      <c r="H55" s="408">
        <v>0</v>
      </c>
      <c r="I55" s="408">
        <v>0</v>
      </c>
      <c r="J55" s="408">
        <v>0</v>
      </c>
      <c r="K55" s="410">
        <v>0</v>
      </c>
      <c r="L55" s="413" t="s">
        <v>670</v>
      </c>
      <c r="M55" s="410">
        <v>0</v>
      </c>
      <c r="N55" s="304" t="s">
        <v>955</v>
      </c>
      <c r="O55" s="411" t="s">
        <v>101</v>
      </c>
      <c r="P55" s="411" t="s">
        <v>966</v>
      </c>
      <c r="Q55" s="411" t="s">
        <v>967</v>
      </c>
      <c r="R55" s="411" t="s">
        <v>101</v>
      </c>
      <c r="S55" s="333" t="s">
        <v>101</v>
      </c>
    </row>
    <row r="56" spans="1:19" s="314" customFormat="1" ht="46.5" customHeight="1" x14ac:dyDescent="0.25">
      <c r="A56" s="151" t="s">
        <v>155</v>
      </c>
      <c r="B56" s="241" t="s">
        <v>173</v>
      </c>
      <c r="C56" s="411" t="s">
        <v>101</v>
      </c>
      <c r="D56" s="408">
        <v>0.60199999999999998</v>
      </c>
      <c r="E56" s="411" t="s">
        <v>952</v>
      </c>
      <c r="F56" s="408">
        <f t="shared" si="7"/>
        <v>0.60199999999999998</v>
      </c>
      <c r="G56" s="408">
        <v>0</v>
      </c>
      <c r="H56" s="408">
        <v>0</v>
      </c>
      <c r="I56" s="408">
        <v>0.60199999999999998</v>
      </c>
      <c r="J56" s="408">
        <v>0</v>
      </c>
      <c r="K56" s="410">
        <v>0.51</v>
      </c>
      <c r="L56" s="413">
        <v>2017</v>
      </c>
      <c r="M56" s="410">
        <f>0.602/1.18</f>
        <v>0.51016949152542379</v>
      </c>
      <c r="N56" s="304" t="s">
        <v>968</v>
      </c>
      <c r="O56" s="411" t="s">
        <v>101</v>
      </c>
      <c r="P56" s="415" t="s">
        <v>969</v>
      </c>
      <c r="Q56" s="415" t="s">
        <v>969</v>
      </c>
      <c r="R56" s="411" t="s">
        <v>101</v>
      </c>
      <c r="S56" s="333" t="s">
        <v>101</v>
      </c>
    </row>
    <row r="57" spans="1:19" s="314" customFormat="1" ht="17.25" customHeight="1" x14ac:dyDescent="0.25">
      <c r="A57" s="151" t="s">
        <v>155</v>
      </c>
      <c r="B57" s="164" t="s">
        <v>175</v>
      </c>
      <c r="C57" s="411" t="s">
        <v>101</v>
      </c>
      <c r="D57" s="408">
        <v>0</v>
      </c>
      <c r="E57" s="411" t="s">
        <v>101</v>
      </c>
      <c r="F57" s="408">
        <f t="shared" ref="F57:F88" si="8">SUM(G57:J57)</f>
        <v>0</v>
      </c>
      <c r="G57" s="408">
        <v>0</v>
      </c>
      <c r="H57" s="408">
        <v>0</v>
      </c>
      <c r="I57" s="408">
        <v>0</v>
      </c>
      <c r="J57" s="408">
        <v>0</v>
      </c>
      <c r="K57" s="410">
        <v>0</v>
      </c>
      <c r="L57" s="373" t="s">
        <v>670</v>
      </c>
      <c r="M57" s="408">
        <v>0</v>
      </c>
      <c r="N57" s="411" t="s">
        <v>101</v>
      </c>
      <c r="O57" s="411" t="s">
        <v>101</v>
      </c>
      <c r="P57" s="411" t="s">
        <v>101</v>
      </c>
      <c r="Q57" s="411" t="s">
        <v>101</v>
      </c>
      <c r="R57" s="411" t="s">
        <v>101</v>
      </c>
      <c r="S57" s="333" t="s">
        <v>101</v>
      </c>
    </row>
    <row r="58" spans="1:19" s="314" customFormat="1" ht="15.75" customHeight="1" x14ac:dyDescent="0.25">
      <c r="A58" s="151" t="s">
        <v>155</v>
      </c>
      <c r="B58" s="166" t="s">
        <v>177</v>
      </c>
      <c r="C58" s="411" t="s">
        <v>101</v>
      </c>
      <c r="D58" s="408">
        <v>0</v>
      </c>
      <c r="E58" s="411" t="s">
        <v>101</v>
      </c>
      <c r="F58" s="408">
        <f t="shared" si="8"/>
        <v>0</v>
      </c>
      <c r="G58" s="408">
        <v>0</v>
      </c>
      <c r="H58" s="408">
        <v>0</v>
      </c>
      <c r="I58" s="408">
        <v>0</v>
      </c>
      <c r="J58" s="408">
        <v>0</v>
      </c>
      <c r="K58" s="410">
        <v>0</v>
      </c>
      <c r="L58" s="373" t="s">
        <v>670</v>
      </c>
      <c r="M58" s="408">
        <v>0</v>
      </c>
      <c r="N58" s="411" t="s">
        <v>101</v>
      </c>
      <c r="O58" s="411" t="s">
        <v>101</v>
      </c>
      <c r="P58" s="411" t="s">
        <v>101</v>
      </c>
      <c r="Q58" s="411" t="s">
        <v>101</v>
      </c>
      <c r="R58" s="411" t="s">
        <v>101</v>
      </c>
      <c r="S58" s="333" t="s">
        <v>101</v>
      </c>
    </row>
    <row r="59" spans="1:19" s="314" customFormat="1" ht="17.25" customHeight="1" x14ac:dyDescent="0.25">
      <c r="A59" s="151" t="s">
        <v>155</v>
      </c>
      <c r="B59" s="167" t="s">
        <v>179</v>
      </c>
      <c r="C59" s="411" t="s">
        <v>101</v>
      </c>
      <c r="D59" s="408">
        <v>0</v>
      </c>
      <c r="E59" s="411" t="s">
        <v>101</v>
      </c>
      <c r="F59" s="408">
        <f t="shared" si="8"/>
        <v>0</v>
      </c>
      <c r="G59" s="408">
        <v>0</v>
      </c>
      <c r="H59" s="408">
        <v>0</v>
      </c>
      <c r="I59" s="408">
        <v>0</v>
      </c>
      <c r="J59" s="408">
        <v>0</v>
      </c>
      <c r="K59" s="410">
        <v>0</v>
      </c>
      <c r="L59" s="373" t="s">
        <v>670</v>
      </c>
      <c r="M59" s="408">
        <v>0</v>
      </c>
      <c r="N59" s="411" t="s">
        <v>101</v>
      </c>
      <c r="O59" s="411" t="s">
        <v>101</v>
      </c>
      <c r="P59" s="411" t="s">
        <v>101</v>
      </c>
      <c r="Q59" s="411" t="s">
        <v>101</v>
      </c>
      <c r="R59" s="411" t="s">
        <v>101</v>
      </c>
      <c r="S59" s="333" t="s">
        <v>101</v>
      </c>
    </row>
    <row r="60" spans="1:19" s="314" customFormat="1" ht="15.75" customHeight="1" x14ac:dyDescent="0.25">
      <c r="A60" s="151" t="s">
        <v>155</v>
      </c>
      <c r="B60" s="167" t="s">
        <v>181</v>
      </c>
      <c r="C60" s="411" t="s">
        <v>101</v>
      </c>
      <c r="D60" s="408">
        <v>0</v>
      </c>
      <c r="E60" s="411" t="s">
        <v>101</v>
      </c>
      <c r="F60" s="408">
        <f t="shared" si="8"/>
        <v>0</v>
      </c>
      <c r="G60" s="408">
        <v>0</v>
      </c>
      <c r="H60" s="408">
        <v>0</v>
      </c>
      <c r="I60" s="408">
        <v>0</v>
      </c>
      <c r="J60" s="408">
        <v>0</v>
      </c>
      <c r="K60" s="410">
        <v>0</v>
      </c>
      <c r="L60" s="373" t="s">
        <v>670</v>
      </c>
      <c r="M60" s="408">
        <v>0</v>
      </c>
      <c r="N60" s="411" t="s">
        <v>101</v>
      </c>
      <c r="O60" s="411" t="s">
        <v>101</v>
      </c>
      <c r="P60" s="411" t="s">
        <v>101</v>
      </c>
      <c r="Q60" s="411" t="s">
        <v>101</v>
      </c>
      <c r="R60" s="411" t="s">
        <v>101</v>
      </c>
      <c r="S60" s="333" t="s">
        <v>101</v>
      </c>
    </row>
    <row r="61" spans="1:19" s="314" customFormat="1" ht="15.75" customHeight="1" x14ac:dyDescent="0.25">
      <c r="A61" s="151" t="s">
        <v>155</v>
      </c>
      <c r="B61" s="166" t="s">
        <v>183</v>
      </c>
      <c r="C61" s="411" t="s">
        <v>101</v>
      </c>
      <c r="D61" s="408">
        <v>0</v>
      </c>
      <c r="E61" s="411" t="s">
        <v>101</v>
      </c>
      <c r="F61" s="408">
        <f t="shared" si="8"/>
        <v>0</v>
      </c>
      <c r="G61" s="408">
        <v>0</v>
      </c>
      <c r="H61" s="408">
        <v>0</v>
      </c>
      <c r="I61" s="408">
        <v>0</v>
      </c>
      <c r="J61" s="408">
        <v>0</v>
      </c>
      <c r="K61" s="410">
        <v>0</v>
      </c>
      <c r="L61" s="373" t="s">
        <v>670</v>
      </c>
      <c r="M61" s="408">
        <v>0</v>
      </c>
      <c r="N61" s="411" t="s">
        <v>101</v>
      </c>
      <c r="O61" s="411" t="s">
        <v>101</v>
      </c>
      <c r="P61" s="411" t="s">
        <v>101</v>
      </c>
      <c r="Q61" s="411" t="s">
        <v>101</v>
      </c>
      <c r="R61" s="411" t="s">
        <v>101</v>
      </c>
      <c r="S61" s="333" t="s">
        <v>101</v>
      </c>
    </row>
    <row r="62" spans="1:19" s="314" customFormat="1" ht="17.25" customHeight="1" x14ac:dyDescent="0.25">
      <c r="A62" s="151" t="s">
        <v>155</v>
      </c>
      <c r="B62" s="167" t="s">
        <v>185</v>
      </c>
      <c r="C62" s="411" t="s">
        <v>101</v>
      </c>
      <c r="D62" s="408">
        <v>0</v>
      </c>
      <c r="E62" s="411" t="s">
        <v>101</v>
      </c>
      <c r="F62" s="408">
        <f t="shared" si="8"/>
        <v>0</v>
      </c>
      <c r="G62" s="408">
        <v>0</v>
      </c>
      <c r="H62" s="408">
        <v>0</v>
      </c>
      <c r="I62" s="408">
        <v>0</v>
      </c>
      <c r="J62" s="408">
        <v>0</v>
      </c>
      <c r="K62" s="410">
        <v>0</v>
      </c>
      <c r="L62" s="373" t="s">
        <v>670</v>
      </c>
      <c r="M62" s="408">
        <v>0</v>
      </c>
      <c r="N62" s="411" t="s">
        <v>101</v>
      </c>
      <c r="O62" s="411" t="s">
        <v>101</v>
      </c>
      <c r="P62" s="411" t="s">
        <v>101</v>
      </c>
      <c r="Q62" s="411" t="s">
        <v>101</v>
      </c>
      <c r="R62" s="411" t="s">
        <v>101</v>
      </c>
      <c r="S62" s="333" t="s">
        <v>101</v>
      </c>
    </row>
    <row r="63" spans="1:19" s="314" customFormat="1" ht="46.5" customHeight="1" x14ac:dyDescent="0.25">
      <c r="A63" s="151" t="s">
        <v>155</v>
      </c>
      <c r="B63" s="164" t="s">
        <v>177</v>
      </c>
      <c r="C63" s="411" t="s">
        <v>101</v>
      </c>
      <c r="D63" s="408">
        <v>0</v>
      </c>
      <c r="E63" s="411" t="s">
        <v>101</v>
      </c>
      <c r="F63" s="408">
        <f t="shared" si="8"/>
        <v>0</v>
      </c>
      <c r="G63" s="408">
        <v>0</v>
      </c>
      <c r="H63" s="408">
        <v>0</v>
      </c>
      <c r="I63" s="408">
        <v>0</v>
      </c>
      <c r="J63" s="408">
        <v>0</v>
      </c>
      <c r="K63" s="410">
        <v>0</v>
      </c>
      <c r="L63" s="373" t="s">
        <v>670</v>
      </c>
      <c r="M63" s="408">
        <v>0</v>
      </c>
      <c r="N63" s="304" t="s">
        <v>955</v>
      </c>
      <c r="O63" s="411" t="s">
        <v>101</v>
      </c>
      <c r="P63" s="415" t="s">
        <v>970</v>
      </c>
      <c r="Q63" s="424" t="s">
        <v>971</v>
      </c>
      <c r="R63" s="411" t="s">
        <v>101</v>
      </c>
      <c r="S63" s="333" t="s">
        <v>101</v>
      </c>
    </row>
    <row r="64" spans="1:19" s="314" customFormat="1" ht="34.5" customHeight="1" x14ac:dyDescent="0.25">
      <c r="A64" s="151" t="s">
        <v>188</v>
      </c>
      <c r="B64" s="152" t="s">
        <v>189</v>
      </c>
      <c r="C64" s="411" t="s">
        <v>101</v>
      </c>
      <c r="D64" s="408">
        <v>0</v>
      </c>
      <c r="E64" s="411" t="s">
        <v>101</v>
      </c>
      <c r="F64" s="408">
        <f t="shared" si="8"/>
        <v>0</v>
      </c>
      <c r="G64" s="408">
        <v>0</v>
      </c>
      <c r="H64" s="408">
        <v>0</v>
      </c>
      <c r="I64" s="408">
        <v>0</v>
      </c>
      <c r="J64" s="408">
        <v>0</v>
      </c>
      <c r="K64" s="410">
        <v>0</v>
      </c>
      <c r="L64" s="411" t="s">
        <v>101</v>
      </c>
      <c r="M64" s="408">
        <v>0</v>
      </c>
      <c r="N64" s="411" t="s">
        <v>101</v>
      </c>
      <c r="O64" s="411" t="s">
        <v>101</v>
      </c>
      <c r="P64" s="411" t="s">
        <v>101</v>
      </c>
      <c r="Q64" s="411" t="s">
        <v>101</v>
      </c>
      <c r="R64" s="411" t="s">
        <v>101</v>
      </c>
      <c r="S64" s="333" t="s">
        <v>101</v>
      </c>
    </row>
    <row r="65" spans="1:19" ht="33" customHeight="1" x14ac:dyDescent="0.25">
      <c r="A65" s="151" t="s">
        <v>190</v>
      </c>
      <c r="B65" s="152" t="s">
        <v>191</v>
      </c>
      <c r="C65" s="411" t="s">
        <v>101</v>
      </c>
      <c r="D65" s="408">
        <f>D66+D72</f>
        <v>10.36646</v>
      </c>
      <c r="E65" s="411" t="s">
        <v>101</v>
      </c>
      <c r="F65" s="408">
        <f t="shared" si="8"/>
        <v>10.366459899999999</v>
      </c>
      <c r="G65" s="408">
        <f>G66+G72</f>
        <v>0</v>
      </c>
      <c r="H65" s="408">
        <f>H66+H72</f>
        <v>0</v>
      </c>
      <c r="I65" s="408">
        <f>I66+I72</f>
        <v>10.366459899999999</v>
      </c>
      <c r="J65" s="408">
        <f>J66+J72</f>
        <v>0</v>
      </c>
      <c r="K65" s="410">
        <f>K66+K72</f>
        <v>8.5718690199999994</v>
      </c>
      <c r="L65" s="411" t="s">
        <v>101</v>
      </c>
      <c r="M65" s="408">
        <f>M66</f>
        <v>9.1603691047457634</v>
      </c>
      <c r="N65" s="411" t="s">
        <v>101</v>
      </c>
      <c r="O65" s="411" t="s">
        <v>101</v>
      </c>
      <c r="P65" s="411" t="s">
        <v>101</v>
      </c>
      <c r="Q65" s="411" t="s">
        <v>101</v>
      </c>
      <c r="R65" s="411" t="s">
        <v>101</v>
      </c>
      <c r="S65" s="333" t="s">
        <v>101</v>
      </c>
    </row>
    <row r="66" spans="1:19" ht="17.25" customHeight="1" x14ac:dyDescent="0.25">
      <c r="A66" s="151" t="s">
        <v>192</v>
      </c>
      <c r="B66" s="152" t="s">
        <v>193</v>
      </c>
      <c r="C66" s="411" t="s">
        <v>101</v>
      </c>
      <c r="D66" s="408">
        <f>SUM(D67:D71)</f>
        <v>10.36646</v>
      </c>
      <c r="E66" s="411" t="s">
        <v>101</v>
      </c>
      <c r="F66" s="408">
        <f t="shared" si="8"/>
        <v>10.366459899999999</v>
      </c>
      <c r="G66" s="408">
        <f>SUM(G67:G71)</f>
        <v>0</v>
      </c>
      <c r="H66" s="408">
        <f>SUM(H67:H71)</f>
        <v>0</v>
      </c>
      <c r="I66" s="408">
        <f>SUM(I67:I71)</f>
        <v>10.366459899999999</v>
      </c>
      <c r="J66" s="408">
        <f>SUM(J67:J71)</f>
        <v>0</v>
      </c>
      <c r="K66" s="410">
        <f>SUM(K67:K71)</f>
        <v>8.5718690199999994</v>
      </c>
      <c r="L66" s="411" t="s">
        <v>101</v>
      </c>
      <c r="M66" s="408">
        <f>SUM(M67:M71)</f>
        <v>9.1603691047457634</v>
      </c>
      <c r="N66" s="411" t="s">
        <v>101</v>
      </c>
      <c r="O66" s="411" t="s">
        <v>101</v>
      </c>
      <c r="P66" s="411" t="s">
        <v>101</v>
      </c>
      <c r="Q66" s="411" t="s">
        <v>101</v>
      </c>
      <c r="R66" s="411" t="s">
        <v>101</v>
      </c>
      <c r="S66" s="333" t="s">
        <v>101</v>
      </c>
    </row>
    <row r="67" spans="1:19" ht="33.75" customHeight="1" x14ac:dyDescent="0.25">
      <c r="A67" s="151" t="s">
        <v>192</v>
      </c>
      <c r="B67" s="162" t="s">
        <v>194</v>
      </c>
      <c r="C67" s="411" t="s">
        <v>101</v>
      </c>
      <c r="D67" s="410">
        <v>3.0569999999999999</v>
      </c>
      <c r="E67" s="411" t="s">
        <v>937</v>
      </c>
      <c r="F67" s="408">
        <f t="shared" si="8"/>
        <v>3.0569999000000001</v>
      </c>
      <c r="G67" s="408">
        <v>0</v>
      </c>
      <c r="H67" s="408">
        <v>0</v>
      </c>
      <c r="I67" s="408">
        <v>3.0569999000000001</v>
      </c>
      <c r="J67" s="408">
        <v>0</v>
      </c>
      <c r="K67" s="410">
        <f>0.404+2.248305</f>
        <v>2.6523050000000001</v>
      </c>
      <c r="L67" s="413">
        <v>2016</v>
      </c>
      <c r="M67" s="408">
        <f>0.404+2.653/1.18</f>
        <v>2.652305084745763</v>
      </c>
      <c r="N67" s="304" t="s">
        <v>972</v>
      </c>
      <c r="O67" s="411" t="s">
        <v>101</v>
      </c>
      <c r="P67" s="411" t="s">
        <v>973</v>
      </c>
      <c r="Q67" s="415" t="s">
        <v>974</v>
      </c>
      <c r="R67" s="411" t="s">
        <v>101</v>
      </c>
      <c r="S67" s="333" t="s">
        <v>101</v>
      </c>
    </row>
    <row r="68" spans="1:19" ht="32.25" customHeight="1" x14ac:dyDescent="0.25">
      <c r="A68" s="151" t="s">
        <v>192</v>
      </c>
      <c r="B68" s="168" t="s">
        <v>196</v>
      </c>
      <c r="C68" s="411" t="s">
        <v>101</v>
      </c>
      <c r="D68" s="408">
        <v>1.917</v>
      </c>
      <c r="E68" s="411" t="s">
        <v>101</v>
      </c>
      <c r="F68" s="408">
        <f t="shared" si="8"/>
        <v>1.917</v>
      </c>
      <c r="G68" s="408">
        <v>0</v>
      </c>
      <c r="H68" s="408">
        <v>0</v>
      </c>
      <c r="I68" s="408">
        <v>1.917</v>
      </c>
      <c r="J68" s="408">
        <v>0</v>
      </c>
      <c r="K68" s="399">
        <v>1.917</v>
      </c>
      <c r="L68" s="413">
        <v>2015</v>
      </c>
      <c r="M68" s="408">
        <v>1.917</v>
      </c>
      <c r="N68" s="411" t="s">
        <v>101</v>
      </c>
      <c r="O68" s="411" t="s">
        <v>101</v>
      </c>
      <c r="P68" s="411" t="s">
        <v>101</v>
      </c>
      <c r="Q68" s="411" t="s">
        <v>101</v>
      </c>
      <c r="R68" s="411" t="s">
        <v>101</v>
      </c>
      <c r="S68" s="333" t="s">
        <v>101</v>
      </c>
    </row>
    <row r="69" spans="1:19" ht="33" customHeight="1" x14ac:dyDescent="0.25">
      <c r="A69" s="151" t="s">
        <v>192</v>
      </c>
      <c r="B69" s="168" t="s">
        <v>198</v>
      </c>
      <c r="C69" s="411" t="s">
        <v>101</v>
      </c>
      <c r="D69" s="408">
        <v>8.2000000000000003E-2</v>
      </c>
      <c r="E69" s="411" t="s">
        <v>101</v>
      </c>
      <c r="F69" s="408">
        <f t="shared" si="8"/>
        <v>8.2000000000000003E-2</v>
      </c>
      <c r="G69" s="408">
        <v>0</v>
      </c>
      <c r="H69" s="408">
        <v>0</v>
      </c>
      <c r="I69" s="408">
        <v>8.2000000000000003E-2</v>
      </c>
      <c r="J69" s="408">
        <v>0</v>
      </c>
      <c r="K69" s="399">
        <v>8.2000000000000003E-2</v>
      </c>
      <c r="L69" s="413">
        <v>2013</v>
      </c>
      <c r="M69" s="408">
        <v>8.2000000000000003E-2</v>
      </c>
      <c r="N69" s="411" t="s">
        <v>101</v>
      </c>
      <c r="O69" s="411" t="s">
        <v>101</v>
      </c>
      <c r="P69" s="411" t="s">
        <v>101</v>
      </c>
      <c r="Q69" s="411" t="s">
        <v>101</v>
      </c>
      <c r="R69" s="411" t="s">
        <v>101</v>
      </c>
      <c r="S69" s="333" t="s">
        <v>101</v>
      </c>
    </row>
    <row r="70" spans="1:19" ht="33" customHeight="1" x14ac:dyDescent="0.25">
      <c r="A70" s="151" t="s">
        <v>192</v>
      </c>
      <c r="B70" s="241" t="s">
        <v>200</v>
      </c>
      <c r="C70" s="411" t="s">
        <v>101</v>
      </c>
      <c r="D70" s="408">
        <f>0.5885*1.18</f>
        <v>0.69442999999999999</v>
      </c>
      <c r="E70" s="411" t="s">
        <v>952</v>
      </c>
      <c r="F70" s="408">
        <f t="shared" si="8"/>
        <v>0.69442999999999999</v>
      </c>
      <c r="G70" s="408">
        <v>0</v>
      </c>
      <c r="H70" s="408">
        <v>0</v>
      </c>
      <c r="I70" s="408">
        <f>0.5885*1.18</f>
        <v>0.69442999999999999</v>
      </c>
      <c r="J70" s="408">
        <v>0</v>
      </c>
      <c r="K70" s="410">
        <v>0</v>
      </c>
      <c r="L70" s="413">
        <v>2017</v>
      </c>
      <c r="M70" s="408">
        <v>0.58850000000000002</v>
      </c>
      <c r="N70" s="304" t="s">
        <v>972</v>
      </c>
      <c r="O70" s="411" t="s">
        <v>101</v>
      </c>
      <c r="P70" s="411" t="s">
        <v>975</v>
      </c>
      <c r="Q70" s="411" t="s">
        <v>975</v>
      </c>
      <c r="R70" s="411" t="s">
        <v>101</v>
      </c>
      <c r="S70" s="333" t="s">
        <v>101</v>
      </c>
    </row>
    <row r="71" spans="1:19" ht="33.75" customHeight="1" x14ac:dyDescent="0.25">
      <c r="A71" s="151" t="s">
        <v>192</v>
      </c>
      <c r="B71" s="162" t="s">
        <v>202</v>
      </c>
      <c r="C71" s="411" t="s">
        <v>101</v>
      </c>
      <c r="D71" s="410">
        <v>4.6160300000000003</v>
      </c>
      <c r="E71" s="411" t="s">
        <v>937</v>
      </c>
      <c r="F71" s="408">
        <f t="shared" si="8"/>
        <v>4.6160300000000003</v>
      </c>
      <c r="G71" s="408">
        <v>0</v>
      </c>
      <c r="H71" s="408">
        <v>0</v>
      </c>
      <c r="I71" s="408">
        <v>4.6160300000000003</v>
      </c>
      <c r="J71" s="408">
        <v>0</v>
      </c>
      <c r="K71" s="410">
        <v>3.92056402</v>
      </c>
      <c r="L71" s="413">
        <v>2016</v>
      </c>
      <c r="M71" s="408">
        <v>3.92056402</v>
      </c>
      <c r="N71" s="304" t="s">
        <v>972</v>
      </c>
      <c r="O71" s="411" t="s">
        <v>101</v>
      </c>
      <c r="P71" s="411" t="s">
        <v>976</v>
      </c>
      <c r="Q71" s="415" t="s">
        <v>977</v>
      </c>
      <c r="R71" s="411" t="s">
        <v>101</v>
      </c>
      <c r="S71" s="333" t="s">
        <v>101</v>
      </c>
    </row>
    <row r="72" spans="1:19" ht="35.25" customHeight="1" x14ac:dyDescent="0.25">
      <c r="A72" s="151" t="s">
        <v>204</v>
      </c>
      <c r="B72" s="152" t="s">
        <v>205</v>
      </c>
      <c r="C72" s="411" t="s">
        <v>101</v>
      </c>
      <c r="D72" s="408">
        <v>0</v>
      </c>
      <c r="E72" s="411" t="s">
        <v>101</v>
      </c>
      <c r="F72" s="408">
        <f t="shared" si="8"/>
        <v>0</v>
      </c>
      <c r="G72" s="408">
        <v>0</v>
      </c>
      <c r="H72" s="408">
        <v>0</v>
      </c>
      <c r="I72" s="408">
        <v>0</v>
      </c>
      <c r="J72" s="408">
        <v>0</v>
      </c>
      <c r="K72" s="410">
        <v>0</v>
      </c>
      <c r="L72" s="411" t="s">
        <v>101</v>
      </c>
      <c r="M72" s="408">
        <v>0</v>
      </c>
      <c r="N72" s="411" t="s">
        <v>101</v>
      </c>
      <c r="O72" s="411" t="s">
        <v>101</v>
      </c>
      <c r="P72" s="411" t="s">
        <v>101</v>
      </c>
      <c r="Q72" s="411" t="s">
        <v>101</v>
      </c>
      <c r="R72" s="411" t="s">
        <v>101</v>
      </c>
      <c r="S72" s="333" t="s">
        <v>101</v>
      </c>
    </row>
    <row r="73" spans="1:19" ht="32.25" customHeight="1" x14ac:dyDescent="0.25">
      <c r="A73" s="151" t="s">
        <v>206</v>
      </c>
      <c r="B73" s="152" t="s">
        <v>207</v>
      </c>
      <c r="C73" s="411" t="s">
        <v>101</v>
      </c>
      <c r="D73" s="408">
        <f>D74+D75+D76+D77+D78+D79+D81+D82</f>
        <v>3.1991796799999999</v>
      </c>
      <c r="E73" s="411" t="s">
        <v>101</v>
      </c>
      <c r="F73" s="408">
        <f t="shared" si="8"/>
        <v>3.1991796799999999</v>
      </c>
      <c r="G73" s="408">
        <f>G74+G75+G76+G77+G78+G79+G81+G82</f>
        <v>0</v>
      </c>
      <c r="H73" s="408">
        <f>H74+H75+H76+H77+H78+H79+H81+H82</f>
        <v>0</v>
      </c>
      <c r="I73" s="408">
        <f>I74+I75+I76+I77+I78+I79+I81+I82</f>
        <v>3.1991796799999999</v>
      </c>
      <c r="J73" s="408">
        <f>J74+J75+J76+J77+J78+J79+J81+J82</f>
        <v>0</v>
      </c>
      <c r="K73" s="410">
        <f>K74+K75+K76+K77+K78+K79+K81+K82</f>
        <v>2.7111692399999998</v>
      </c>
      <c r="L73" s="411" t="s">
        <v>101</v>
      </c>
      <c r="M73" s="408">
        <f>SUM(M74:M79)</f>
        <v>2.7111692399999998</v>
      </c>
      <c r="N73" s="411" t="s">
        <v>101</v>
      </c>
      <c r="O73" s="411" t="s">
        <v>101</v>
      </c>
      <c r="P73" s="411" t="s">
        <v>101</v>
      </c>
      <c r="Q73" s="411" t="s">
        <v>101</v>
      </c>
      <c r="R73" s="411" t="s">
        <v>101</v>
      </c>
      <c r="S73" s="333" t="s">
        <v>101</v>
      </c>
    </row>
    <row r="74" spans="1:19" ht="33" customHeight="1" x14ac:dyDescent="0.25">
      <c r="A74" s="151" t="s">
        <v>208</v>
      </c>
      <c r="B74" s="152" t="s">
        <v>209</v>
      </c>
      <c r="C74" s="411" t="s">
        <v>101</v>
      </c>
      <c r="D74" s="408">
        <v>0</v>
      </c>
      <c r="E74" s="411" t="s">
        <v>101</v>
      </c>
      <c r="F74" s="408">
        <f t="shared" si="8"/>
        <v>0</v>
      </c>
      <c r="G74" s="408">
        <v>0</v>
      </c>
      <c r="H74" s="408">
        <v>0</v>
      </c>
      <c r="I74" s="408">
        <v>0</v>
      </c>
      <c r="J74" s="408">
        <v>0</v>
      </c>
      <c r="K74" s="410">
        <v>0</v>
      </c>
      <c r="L74" s="411" t="s">
        <v>101</v>
      </c>
      <c r="M74" s="408">
        <v>0</v>
      </c>
      <c r="N74" s="411" t="s">
        <v>101</v>
      </c>
      <c r="O74" s="411" t="s">
        <v>101</v>
      </c>
      <c r="P74" s="411" t="s">
        <v>101</v>
      </c>
      <c r="Q74" s="411" t="s">
        <v>101</v>
      </c>
      <c r="R74" s="411" t="s">
        <v>101</v>
      </c>
      <c r="S74" s="333" t="s">
        <v>101</v>
      </c>
    </row>
    <row r="75" spans="1:19" ht="20.25" customHeight="1" x14ac:dyDescent="0.25">
      <c r="A75" s="151" t="s">
        <v>210</v>
      </c>
      <c r="B75" s="152" t="s">
        <v>211</v>
      </c>
      <c r="C75" s="411" t="s">
        <v>101</v>
      </c>
      <c r="D75" s="408">
        <v>0</v>
      </c>
      <c r="E75" s="411" t="s">
        <v>101</v>
      </c>
      <c r="F75" s="408">
        <f t="shared" si="8"/>
        <v>0</v>
      </c>
      <c r="G75" s="408">
        <v>0</v>
      </c>
      <c r="H75" s="408">
        <v>0</v>
      </c>
      <c r="I75" s="408">
        <v>0</v>
      </c>
      <c r="J75" s="408">
        <v>0</v>
      </c>
      <c r="K75" s="410">
        <v>0</v>
      </c>
      <c r="L75" s="411" t="s">
        <v>101</v>
      </c>
      <c r="M75" s="408">
        <v>0</v>
      </c>
      <c r="N75" s="411" t="s">
        <v>101</v>
      </c>
      <c r="O75" s="411" t="s">
        <v>101</v>
      </c>
      <c r="P75" s="411" t="s">
        <v>101</v>
      </c>
      <c r="Q75" s="411" t="s">
        <v>101</v>
      </c>
      <c r="R75" s="411" t="s">
        <v>101</v>
      </c>
      <c r="S75" s="333" t="s">
        <v>101</v>
      </c>
    </row>
    <row r="76" spans="1:19" ht="20.25" customHeight="1" x14ac:dyDescent="0.25">
      <c r="A76" s="151" t="s">
        <v>212</v>
      </c>
      <c r="B76" s="152" t="s">
        <v>213</v>
      </c>
      <c r="C76" s="411" t="s">
        <v>101</v>
      </c>
      <c r="D76" s="408">
        <v>0</v>
      </c>
      <c r="E76" s="411" t="s">
        <v>101</v>
      </c>
      <c r="F76" s="408">
        <f t="shared" si="8"/>
        <v>0</v>
      </c>
      <c r="G76" s="408">
        <v>0</v>
      </c>
      <c r="H76" s="408">
        <v>0</v>
      </c>
      <c r="I76" s="408">
        <v>0</v>
      </c>
      <c r="J76" s="408">
        <v>0</v>
      </c>
      <c r="K76" s="410">
        <v>0</v>
      </c>
      <c r="L76" s="411" t="s">
        <v>101</v>
      </c>
      <c r="M76" s="408">
        <v>0</v>
      </c>
      <c r="N76" s="411" t="s">
        <v>101</v>
      </c>
      <c r="O76" s="411" t="s">
        <v>101</v>
      </c>
      <c r="P76" s="411" t="s">
        <v>101</v>
      </c>
      <c r="Q76" s="411" t="s">
        <v>101</v>
      </c>
      <c r="R76" s="411" t="s">
        <v>101</v>
      </c>
      <c r="S76" s="333" t="s">
        <v>101</v>
      </c>
    </row>
    <row r="77" spans="1:19" ht="31.5" customHeight="1" x14ac:dyDescent="0.25">
      <c r="A77" s="151" t="s">
        <v>214</v>
      </c>
      <c r="B77" s="152" t="s">
        <v>215</v>
      </c>
      <c r="C77" s="411" t="s">
        <v>101</v>
      </c>
      <c r="D77" s="408">
        <v>0</v>
      </c>
      <c r="E77" s="411" t="s">
        <v>101</v>
      </c>
      <c r="F77" s="408">
        <f t="shared" si="8"/>
        <v>0</v>
      </c>
      <c r="G77" s="408">
        <v>0</v>
      </c>
      <c r="H77" s="408">
        <v>0</v>
      </c>
      <c r="I77" s="408">
        <v>0</v>
      </c>
      <c r="J77" s="408">
        <v>0</v>
      </c>
      <c r="K77" s="410">
        <v>0</v>
      </c>
      <c r="L77" s="411" t="s">
        <v>101</v>
      </c>
      <c r="M77" s="408">
        <v>0</v>
      </c>
      <c r="N77" s="411" t="s">
        <v>101</v>
      </c>
      <c r="O77" s="411" t="s">
        <v>101</v>
      </c>
      <c r="P77" s="411" t="s">
        <v>101</v>
      </c>
      <c r="Q77" s="411" t="s">
        <v>101</v>
      </c>
      <c r="R77" s="411" t="s">
        <v>101</v>
      </c>
      <c r="S77" s="333" t="s">
        <v>101</v>
      </c>
    </row>
    <row r="78" spans="1:19" ht="37.5" customHeight="1" x14ac:dyDescent="0.25">
      <c r="A78" s="151" t="s">
        <v>216</v>
      </c>
      <c r="B78" s="152" t="s">
        <v>217</v>
      </c>
      <c r="C78" s="411" t="s">
        <v>101</v>
      </c>
      <c r="D78" s="408">
        <v>0</v>
      </c>
      <c r="E78" s="411" t="s">
        <v>101</v>
      </c>
      <c r="F78" s="408">
        <f t="shared" si="8"/>
        <v>0</v>
      </c>
      <c r="G78" s="408">
        <v>0</v>
      </c>
      <c r="H78" s="408">
        <v>0</v>
      </c>
      <c r="I78" s="408">
        <v>0</v>
      </c>
      <c r="J78" s="408">
        <v>0</v>
      </c>
      <c r="K78" s="410">
        <v>0</v>
      </c>
      <c r="L78" s="411" t="s">
        <v>101</v>
      </c>
      <c r="M78" s="408">
        <v>0</v>
      </c>
      <c r="N78" s="411" t="s">
        <v>101</v>
      </c>
      <c r="O78" s="411" t="s">
        <v>101</v>
      </c>
      <c r="P78" s="411" t="s">
        <v>101</v>
      </c>
      <c r="Q78" s="411" t="s">
        <v>101</v>
      </c>
      <c r="R78" s="411" t="s">
        <v>101</v>
      </c>
      <c r="S78" s="333" t="s">
        <v>101</v>
      </c>
    </row>
    <row r="79" spans="1:19" ht="35.25" customHeight="1" x14ac:dyDescent="0.25">
      <c r="A79" s="151" t="s">
        <v>218</v>
      </c>
      <c r="B79" s="152" t="s">
        <v>219</v>
      </c>
      <c r="C79" s="411" t="s">
        <v>101</v>
      </c>
      <c r="D79" s="408">
        <f>D80</f>
        <v>3.1991796799999999</v>
      </c>
      <c r="E79" s="411" t="s">
        <v>101</v>
      </c>
      <c r="F79" s="408">
        <f t="shared" si="8"/>
        <v>3.1991796799999999</v>
      </c>
      <c r="G79" s="408">
        <f>G80</f>
        <v>0</v>
      </c>
      <c r="H79" s="408">
        <f>H80</f>
        <v>0</v>
      </c>
      <c r="I79" s="408">
        <f>I80</f>
        <v>3.1991796799999999</v>
      </c>
      <c r="J79" s="408">
        <f>J80</f>
        <v>0</v>
      </c>
      <c r="K79" s="410">
        <f>K80</f>
        <v>2.7111692399999998</v>
      </c>
      <c r="L79" s="411" t="s">
        <v>101</v>
      </c>
      <c r="M79" s="408">
        <f>M80</f>
        <v>2.7111692399999998</v>
      </c>
      <c r="N79" s="411" t="s">
        <v>101</v>
      </c>
      <c r="O79" s="411" t="s">
        <v>101</v>
      </c>
      <c r="P79" s="411" t="s">
        <v>101</v>
      </c>
      <c r="Q79" s="411" t="s">
        <v>101</v>
      </c>
      <c r="R79" s="411" t="s">
        <v>101</v>
      </c>
      <c r="S79" s="333" t="s">
        <v>101</v>
      </c>
    </row>
    <row r="80" spans="1:19" ht="179.25" customHeight="1" x14ac:dyDescent="0.25">
      <c r="A80" s="151" t="s">
        <v>218</v>
      </c>
      <c r="B80" s="169" t="s">
        <v>220</v>
      </c>
      <c r="C80" s="411" t="s">
        <v>101</v>
      </c>
      <c r="D80" s="408">
        <v>3.1991796799999999</v>
      </c>
      <c r="E80" s="411" t="s">
        <v>937</v>
      </c>
      <c r="F80" s="408">
        <f t="shared" si="8"/>
        <v>3.1991796799999999</v>
      </c>
      <c r="G80" s="408">
        <v>0</v>
      </c>
      <c r="H80" s="408">
        <v>0</v>
      </c>
      <c r="I80" s="408">
        <v>3.1991796799999999</v>
      </c>
      <c r="J80" s="408">
        <v>0</v>
      </c>
      <c r="K80" s="410">
        <v>2.7111692399999998</v>
      </c>
      <c r="L80" s="413">
        <v>2016</v>
      </c>
      <c r="M80" s="408">
        <v>2.7111692399999998</v>
      </c>
      <c r="N80" s="425" t="s">
        <v>978</v>
      </c>
      <c r="O80" s="411" t="s">
        <v>101</v>
      </c>
      <c r="P80" s="411" t="s">
        <v>101</v>
      </c>
      <c r="Q80" s="411" t="s">
        <v>101</v>
      </c>
      <c r="R80" s="411" t="s">
        <v>101</v>
      </c>
      <c r="S80" s="333" t="s">
        <v>101</v>
      </c>
    </row>
    <row r="81" spans="1:19" ht="33" customHeight="1" x14ac:dyDescent="0.25">
      <c r="A81" s="151" t="s">
        <v>221</v>
      </c>
      <c r="B81" s="152" t="s">
        <v>222</v>
      </c>
      <c r="C81" s="411" t="s">
        <v>101</v>
      </c>
      <c r="D81" s="408">
        <v>0</v>
      </c>
      <c r="E81" s="411" t="s">
        <v>101</v>
      </c>
      <c r="F81" s="408">
        <f t="shared" si="8"/>
        <v>0</v>
      </c>
      <c r="G81" s="408">
        <v>0</v>
      </c>
      <c r="H81" s="408">
        <v>0</v>
      </c>
      <c r="I81" s="408">
        <v>0</v>
      </c>
      <c r="J81" s="408">
        <v>0</v>
      </c>
      <c r="K81" s="410">
        <v>0</v>
      </c>
      <c r="L81" s="411" t="s">
        <v>101</v>
      </c>
      <c r="M81" s="408">
        <v>0</v>
      </c>
      <c r="N81" s="411" t="s">
        <v>101</v>
      </c>
      <c r="O81" s="411" t="s">
        <v>101</v>
      </c>
      <c r="P81" s="411" t="s">
        <v>101</v>
      </c>
      <c r="Q81" s="411" t="s">
        <v>101</v>
      </c>
      <c r="R81" s="411" t="s">
        <v>101</v>
      </c>
      <c r="S81" s="333" t="s">
        <v>101</v>
      </c>
    </row>
    <row r="82" spans="1:19" ht="36" customHeight="1" x14ac:dyDescent="0.25">
      <c r="A82" s="151" t="s">
        <v>223</v>
      </c>
      <c r="B82" s="152" t="s">
        <v>224</v>
      </c>
      <c r="C82" s="411" t="s">
        <v>101</v>
      </c>
      <c r="D82" s="408">
        <v>0</v>
      </c>
      <c r="E82" s="411" t="s">
        <v>101</v>
      </c>
      <c r="F82" s="408">
        <f t="shared" si="8"/>
        <v>0</v>
      </c>
      <c r="G82" s="408">
        <v>0</v>
      </c>
      <c r="H82" s="408">
        <v>0</v>
      </c>
      <c r="I82" s="408">
        <v>0</v>
      </c>
      <c r="J82" s="408">
        <v>0</v>
      </c>
      <c r="K82" s="410">
        <v>0</v>
      </c>
      <c r="L82" s="411" t="s">
        <v>101</v>
      </c>
      <c r="M82" s="408">
        <v>0</v>
      </c>
      <c r="N82" s="411" t="s">
        <v>101</v>
      </c>
      <c r="O82" s="411" t="s">
        <v>101</v>
      </c>
      <c r="P82" s="411" t="s">
        <v>101</v>
      </c>
      <c r="Q82" s="411" t="s">
        <v>101</v>
      </c>
      <c r="R82" s="411" t="s">
        <v>101</v>
      </c>
      <c r="S82" s="333" t="s">
        <v>101</v>
      </c>
    </row>
    <row r="83" spans="1:19" ht="37.5" customHeight="1" x14ac:dyDescent="0.25">
      <c r="A83" s="151" t="s">
        <v>225</v>
      </c>
      <c r="B83" s="152" t="s">
        <v>226</v>
      </c>
      <c r="C83" s="411" t="s">
        <v>101</v>
      </c>
      <c r="D83" s="408">
        <f>SUM(D84:D85)</f>
        <v>0</v>
      </c>
      <c r="E83" s="411" t="s">
        <v>101</v>
      </c>
      <c r="F83" s="408">
        <f t="shared" si="8"/>
        <v>0</v>
      </c>
      <c r="G83" s="408">
        <f>SUM(G84:G85)</f>
        <v>0</v>
      </c>
      <c r="H83" s="408">
        <f>SUM(H84:H85)</f>
        <v>0</v>
      </c>
      <c r="I83" s="408">
        <f>SUM(I84:I85)</f>
        <v>0</v>
      </c>
      <c r="J83" s="408">
        <f>SUM(J84:J85)</f>
        <v>0</v>
      </c>
      <c r="K83" s="410">
        <f>SUM(K84:K85)</f>
        <v>0</v>
      </c>
      <c r="L83" s="411" t="s">
        <v>101</v>
      </c>
      <c r="M83" s="408">
        <v>0</v>
      </c>
      <c r="N83" s="411" t="s">
        <v>101</v>
      </c>
      <c r="O83" s="411" t="s">
        <v>101</v>
      </c>
      <c r="P83" s="411" t="s">
        <v>101</v>
      </c>
      <c r="Q83" s="411" t="s">
        <v>101</v>
      </c>
      <c r="R83" s="411" t="s">
        <v>101</v>
      </c>
      <c r="S83" s="333" t="s">
        <v>101</v>
      </c>
    </row>
    <row r="84" spans="1:19" ht="22.5" customHeight="1" x14ac:dyDescent="0.25">
      <c r="A84" s="151" t="s">
        <v>227</v>
      </c>
      <c r="B84" s="152" t="s">
        <v>228</v>
      </c>
      <c r="C84" s="411" t="s">
        <v>101</v>
      </c>
      <c r="D84" s="408">
        <v>0</v>
      </c>
      <c r="E84" s="411" t="s">
        <v>101</v>
      </c>
      <c r="F84" s="408">
        <f t="shared" si="8"/>
        <v>0</v>
      </c>
      <c r="G84" s="408">
        <v>0</v>
      </c>
      <c r="H84" s="408">
        <v>0</v>
      </c>
      <c r="I84" s="408">
        <v>0</v>
      </c>
      <c r="J84" s="408">
        <v>0</v>
      </c>
      <c r="K84" s="410">
        <v>0</v>
      </c>
      <c r="L84" s="411" t="s">
        <v>101</v>
      </c>
      <c r="M84" s="408">
        <v>0</v>
      </c>
      <c r="N84" s="411" t="s">
        <v>101</v>
      </c>
      <c r="O84" s="411" t="s">
        <v>101</v>
      </c>
      <c r="P84" s="411" t="s">
        <v>101</v>
      </c>
      <c r="Q84" s="411" t="s">
        <v>101</v>
      </c>
      <c r="R84" s="411" t="s">
        <v>101</v>
      </c>
      <c r="S84" s="333" t="s">
        <v>101</v>
      </c>
    </row>
    <row r="85" spans="1:19" ht="36.75" customHeight="1" x14ac:dyDescent="0.25">
      <c r="A85" s="151" t="s">
        <v>229</v>
      </c>
      <c r="B85" s="152" t="s">
        <v>230</v>
      </c>
      <c r="C85" s="411" t="s">
        <v>101</v>
      </c>
      <c r="D85" s="408">
        <v>0</v>
      </c>
      <c r="E85" s="411" t="s">
        <v>101</v>
      </c>
      <c r="F85" s="408">
        <f t="shared" si="8"/>
        <v>0</v>
      </c>
      <c r="G85" s="408">
        <v>0</v>
      </c>
      <c r="H85" s="408">
        <v>0</v>
      </c>
      <c r="I85" s="408">
        <v>0</v>
      </c>
      <c r="J85" s="408">
        <v>0</v>
      </c>
      <c r="K85" s="410">
        <v>0</v>
      </c>
      <c r="L85" s="411" t="s">
        <v>101</v>
      </c>
      <c r="M85" s="408">
        <v>0</v>
      </c>
      <c r="N85" s="411" t="s">
        <v>101</v>
      </c>
      <c r="O85" s="411" t="s">
        <v>101</v>
      </c>
      <c r="P85" s="411" t="s">
        <v>101</v>
      </c>
      <c r="Q85" s="411" t="s">
        <v>101</v>
      </c>
      <c r="R85" s="411" t="s">
        <v>101</v>
      </c>
      <c r="S85" s="333" t="s">
        <v>101</v>
      </c>
    </row>
    <row r="86" spans="1:19" ht="39.75" customHeight="1" x14ac:dyDescent="0.25">
      <c r="A86" s="151" t="s">
        <v>231</v>
      </c>
      <c r="B86" s="152" t="s">
        <v>232</v>
      </c>
      <c r="C86" s="411" t="s">
        <v>101</v>
      </c>
      <c r="D86" s="408">
        <f>SUM(D87:D88)</f>
        <v>0</v>
      </c>
      <c r="E86" s="411" t="s">
        <v>101</v>
      </c>
      <c r="F86" s="408">
        <f t="shared" si="8"/>
        <v>0</v>
      </c>
      <c r="G86" s="408">
        <f>SUM(G87:G88)</f>
        <v>0</v>
      </c>
      <c r="H86" s="408">
        <f>SUM(H87:H88)</f>
        <v>0</v>
      </c>
      <c r="I86" s="408">
        <f>SUM(I87:I88)</f>
        <v>0</v>
      </c>
      <c r="J86" s="408">
        <f>SUM(J87:J88)</f>
        <v>0</v>
      </c>
      <c r="K86" s="410">
        <f>SUM(K87:K88)</f>
        <v>0</v>
      </c>
      <c r="L86" s="411" t="s">
        <v>101</v>
      </c>
      <c r="M86" s="408">
        <f>SUM(M87:M88)</f>
        <v>0</v>
      </c>
      <c r="N86" s="411" t="s">
        <v>101</v>
      </c>
      <c r="O86" s="411" t="s">
        <v>101</v>
      </c>
      <c r="P86" s="411" t="s">
        <v>101</v>
      </c>
      <c r="Q86" s="411" t="s">
        <v>101</v>
      </c>
      <c r="R86" s="411" t="s">
        <v>101</v>
      </c>
      <c r="S86" s="333" t="s">
        <v>101</v>
      </c>
    </row>
    <row r="87" spans="1:19" ht="36" customHeight="1" x14ac:dyDescent="0.25">
      <c r="A87" s="151" t="s">
        <v>233</v>
      </c>
      <c r="B87" s="152" t="s">
        <v>234</v>
      </c>
      <c r="C87" s="411" t="s">
        <v>101</v>
      </c>
      <c r="D87" s="408">
        <v>0</v>
      </c>
      <c r="E87" s="411" t="s">
        <v>101</v>
      </c>
      <c r="F87" s="408">
        <f t="shared" si="8"/>
        <v>0</v>
      </c>
      <c r="G87" s="408">
        <v>0</v>
      </c>
      <c r="H87" s="408">
        <v>0</v>
      </c>
      <c r="I87" s="408">
        <v>0</v>
      </c>
      <c r="J87" s="408">
        <v>0</v>
      </c>
      <c r="K87" s="410">
        <v>0</v>
      </c>
      <c r="L87" s="411" t="s">
        <v>101</v>
      </c>
      <c r="M87" s="408">
        <v>0</v>
      </c>
      <c r="N87" s="411" t="s">
        <v>101</v>
      </c>
      <c r="O87" s="411" t="s">
        <v>101</v>
      </c>
      <c r="P87" s="411" t="s">
        <v>101</v>
      </c>
      <c r="Q87" s="411" t="s">
        <v>101</v>
      </c>
      <c r="R87" s="411" t="s">
        <v>101</v>
      </c>
      <c r="S87" s="333" t="s">
        <v>101</v>
      </c>
    </row>
    <row r="88" spans="1:19" ht="36" customHeight="1" x14ac:dyDescent="0.25">
      <c r="A88" s="151" t="s">
        <v>235</v>
      </c>
      <c r="B88" s="152" t="s">
        <v>236</v>
      </c>
      <c r="C88" s="411" t="s">
        <v>101</v>
      </c>
      <c r="D88" s="408">
        <v>0</v>
      </c>
      <c r="E88" s="411" t="s">
        <v>101</v>
      </c>
      <c r="F88" s="408">
        <f t="shared" si="8"/>
        <v>0</v>
      </c>
      <c r="G88" s="408">
        <v>0</v>
      </c>
      <c r="H88" s="408">
        <v>0</v>
      </c>
      <c r="I88" s="408">
        <v>0</v>
      </c>
      <c r="J88" s="408">
        <v>0</v>
      </c>
      <c r="K88" s="410">
        <v>0</v>
      </c>
      <c r="L88" s="411" t="s">
        <v>101</v>
      </c>
      <c r="M88" s="408">
        <v>0</v>
      </c>
      <c r="N88" s="411" t="s">
        <v>101</v>
      </c>
      <c r="O88" s="411" t="s">
        <v>101</v>
      </c>
      <c r="P88" s="411" t="s">
        <v>101</v>
      </c>
      <c r="Q88" s="411" t="s">
        <v>101</v>
      </c>
      <c r="R88" s="411" t="s">
        <v>101</v>
      </c>
      <c r="S88" s="333" t="s">
        <v>101</v>
      </c>
    </row>
    <row r="89" spans="1:19" ht="35.25" customHeight="1" x14ac:dyDescent="0.25">
      <c r="A89" s="151" t="s">
        <v>237</v>
      </c>
      <c r="B89" s="152" t="s">
        <v>238</v>
      </c>
      <c r="C89" s="411" t="s">
        <v>101</v>
      </c>
      <c r="D89" s="408">
        <f>SUM(D90:D98)</f>
        <v>4.7557776</v>
      </c>
      <c r="E89" s="411" t="s">
        <v>101</v>
      </c>
      <c r="F89" s="408">
        <f t="shared" ref="F89:F120" si="9">SUM(G89:J89)</f>
        <v>4.7557776</v>
      </c>
      <c r="G89" s="408">
        <f>SUM(G90:G98)</f>
        <v>0</v>
      </c>
      <c r="H89" s="408">
        <f>SUM(H90:H98)</f>
        <v>0</v>
      </c>
      <c r="I89" s="408">
        <f>SUM(I90:I98)</f>
        <v>4.7557776</v>
      </c>
      <c r="J89" s="408">
        <f>SUM(J90:J98)</f>
        <v>0</v>
      </c>
      <c r="K89" s="410">
        <f>SUM(K90:K98)</f>
        <v>4.0303199999999997</v>
      </c>
      <c r="L89" s="411" t="s">
        <v>101</v>
      </c>
      <c r="M89" s="408">
        <f>SUM(M90:M98)</f>
        <v>4.0303199999999997</v>
      </c>
      <c r="N89" s="411" t="s">
        <v>101</v>
      </c>
      <c r="O89" s="411" t="s">
        <v>101</v>
      </c>
      <c r="P89" s="411" t="s">
        <v>101</v>
      </c>
      <c r="Q89" s="411" t="s">
        <v>101</v>
      </c>
      <c r="R89" s="411" t="s">
        <v>101</v>
      </c>
      <c r="S89" s="333" t="s">
        <v>101</v>
      </c>
    </row>
    <row r="90" spans="1:19" ht="37.5" customHeight="1" x14ac:dyDescent="0.25">
      <c r="A90" s="151" t="s">
        <v>237</v>
      </c>
      <c r="B90" s="164" t="s">
        <v>239</v>
      </c>
      <c r="C90" s="411" t="s">
        <v>101</v>
      </c>
      <c r="D90" s="408">
        <v>0</v>
      </c>
      <c r="E90" s="411" t="s">
        <v>101</v>
      </c>
      <c r="F90" s="408">
        <f t="shared" si="9"/>
        <v>0</v>
      </c>
      <c r="G90" s="408">
        <v>0</v>
      </c>
      <c r="H90" s="408">
        <v>0</v>
      </c>
      <c r="I90" s="408">
        <v>0</v>
      </c>
      <c r="J90" s="408">
        <v>0</v>
      </c>
      <c r="K90" s="410">
        <v>0</v>
      </c>
      <c r="L90" s="411" t="s">
        <v>670</v>
      </c>
      <c r="M90" s="408">
        <v>0</v>
      </c>
      <c r="N90" s="411" t="s">
        <v>101</v>
      </c>
      <c r="O90" s="411" t="s">
        <v>101</v>
      </c>
      <c r="P90" s="411" t="s">
        <v>101</v>
      </c>
      <c r="Q90" s="411" t="s">
        <v>101</v>
      </c>
      <c r="R90" s="411" t="s">
        <v>101</v>
      </c>
      <c r="S90" s="333" t="s">
        <v>101</v>
      </c>
    </row>
    <row r="91" spans="1:19" ht="47.25" customHeight="1" x14ac:dyDescent="0.25">
      <c r="A91" s="151" t="s">
        <v>237</v>
      </c>
      <c r="B91" s="164" t="s">
        <v>241</v>
      </c>
      <c r="C91" s="411" t="s">
        <v>101</v>
      </c>
      <c r="D91" s="408">
        <v>0</v>
      </c>
      <c r="E91" s="411" t="s">
        <v>952</v>
      </c>
      <c r="F91" s="408">
        <f t="shared" si="9"/>
        <v>0</v>
      </c>
      <c r="G91" s="408">
        <v>0</v>
      </c>
      <c r="H91" s="408">
        <v>0</v>
      </c>
      <c r="I91" s="408">
        <v>0</v>
      </c>
      <c r="J91" s="408">
        <v>0</v>
      </c>
      <c r="K91" s="410">
        <v>0</v>
      </c>
      <c r="L91" s="413" t="s">
        <v>670</v>
      </c>
      <c r="M91" s="408">
        <v>0</v>
      </c>
      <c r="N91" s="426" t="s">
        <v>979</v>
      </c>
      <c r="O91" s="411" t="s">
        <v>101</v>
      </c>
      <c r="P91" s="411">
        <v>0</v>
      </c>
      <c r="Q91" s="411" t="s">
        <v>932</v>
      </c>
      <c r="R91" s="411" t="s">
        <v>101</v>
      </c>
      <c r="S91" s="333" t="s">
        <v>101</v>
      </c>
    </row>
    <row r="92" spans="1:19" ht="48.75" customHeight="1" x14ac:dyDescent="0.25">
      <c r="A92" s="151" t="s">
        <v>237</v>
      </c>
      <c r="B92" s="164" t="s">
        <v>243</v>
      </c>
      <c r="C92" s="411" t="s">
        <v>101</v>
      </c>
      <c r="D92" s="408">
        <v>0</v>
      </c>
      <c r="E92" s="411" t="s">
        <v>952</v>
      </c>
      <c r="F92" s="408">
        <f t="shared" si="9"/>
        <v>0</v>
      </c>
      <c r="G92" s="408">
        <v>0</v>
      </c>
      <c r="H92" s="408">
        <v>0</v>
      </c>
      <c r="I92" s="408">
        <v>0</v>
      </c>
      <c r="J92" s="408">
        <v>0</v>
      </c>
      <c r="K92" s="410">
        <v>0</v>
      </c>
      <c r="L92" s="413" t="s">
        <v>670</v>
      </c>
      <c r="M92" s="408">
        <v>0</v>
      </c>
      <c r="N92" s="426" t="s">
        <v>979</v>
      </c>
      <c r="O92" s="411" t="s">
        <v>101</v>
      </c>
      <c r="P92" s="411">
        <v>0</v>
      </c>
      <c r="Q92" s="411" t="s">
        <v>933</v>
      </c>
      <c r="R92" s="411" t="s">
        <v>101</v>
      </c>
      <c r="S92" s="333" t="s">
        <v>101</v>
      </c>
    </row>
    <row r="93" spans="1:19" ht="36" customHeight="1" x14ac:dyDescent="0.25">
      <c r="A93" s="151" t="s">
        <v>237</v>
      </c>
      <c r="B93" s="164" t="s">
        <v>245</v>
      </c>
      <c r="C93" s="411" t="s">
        <v>101</v>
      </c>
      <c r="D93" s="408">
        <v>0</v>
      </c>
      <c r="E93" s="411" t="s">
        <v>101</v>
      </c>
      <c r="F93" s="408">
        <f t="shared" si="9"/>
        <v>0</v>
      </c>
      <c r="G93" s="408">
        <v>0</v>
      </c>
      <c r="H93" s="408">
        <v>0</v>
      </c>
      <c r="I93" s="408">
        <v>0</v>
      </c>
      <c r="J93" s="408">
        <v>0</v>
      </c>
      <c r="K93" s="410">
        <v>0</v>
      </c>
      <c r="L93" s="413" t="s">
        <v>670</v>
      </c>
      <c r="M93" s="408">
        <v>0</v>
      </c>
      <c r="N93" s="411" t="s">
        <v>101</v>
      </c>
      <c r="O93" s="411" t="s">
        <v>101</v>
      </c>
      <c r="P93" s="411" t="s">
        <v>101</v>
      </c>
      <c r="Q93" s="411" t="s">
        <v>101</v>
      </c>
      <c r="R93" s="411" t="s">
        <v>101</v>
      </c>
      <c r="S93" s="333" t="s">
        <v>101</v>
      </c>
    </row>
    <row r="94" spans="1:19" ht="36" customHeight="1" x14ac:dyDescent="0.25">
      <c r="A94" s="151" t="s">
        <v>237</v>
      </c>
      <c r="B94" s="170" t="s">
        <v>247</v>
      </c>
      <c r="C94" s="411" t="s">
        <v>101</v>
      </c>
      <c r="D94" s="408">
        <v>1.1216254000000001</v>
      </c>
      <c r="E94" s="411" t="s">
        <v>952</v>
      </c>
      <c r="F94" s="408">
        <f t="shared" si="9"/>
        <v>1.1216253999999999</v>
      </c>
      <c r="G94" s="408">
        <v>0</v>
      </c>
      <c r="H94" s="408">
        <v>0</v>
      </c>
      <c r="I94" s="408">
        <f>0.95053*1.18</f>
        <v>1.1216253999999999</v>
      </c>
      <c r="J94" s="408">
        <v>0</v>
      </c>
      <c r="K94" s="410">
        <v>0.95052999999999999</v>
      </c>
      <c r="L94" s="413">
        <v>2017</v>
      </c>
      <c r="M94" s="410">
        <v>0.95052999999999999</v>
      </c>
      <c r="N94" s="304" t="s">
        <v>972</v>
      </c>
      <c r="O94" s="411" t="s">
        <v>101</v>
      </c>
      <c r="P94" s="411">
        <v>0</v>
      </c>
      <c r="Q94" s="411" t="s">
        <v>980</v>
      </c>
      <c r="R94" s="411" t="s">
        <v>101</v>
      </c>
      <c r="S94" s="333" t="s">
        <v>101</v>
      </c>
    </row>
    <row r="95" spans="1:19" ht="36" customHeight="1" x14ac:dyDescent="0.25">
      <c r="A95" s="151" t="s">
        <v>237</v>
      </c>
      <c r="B95" s="170" t="s">
        <v>249</v>
      </c>
      <c r="C95" s="411" t="s">
        <v>101</v>
      </c>
      <c r="D95" s="408">
        <v>1.1703121999999999</v>
      </c>
      <c r="E95" s="411" t="s">
        <v>952</v>
      </c>
      <c r="F95" s="408">
        <f t="shared" si="9"/>
        <v>1.1703121999999999</v>
      </c>
      <c r="G95" s="408">
        <v>0</v>
      </c>
      <c r="H95" s="408">
        <v>0</v>
      </c>
      <c r="I95" s="408">
        <f>0.99179*1.18</f>
        <v>1.1703121999999999</v>
      </c>
      <c r="J95" s="408">
        <v>0</v>
      </c>
      <c r="K95" s="410">
        <v>0.99178999999999995</v>
      </c>
      <c r="L95" s="413">
        <v>2017</v>
      </c>
      <c r="M95" s="410">
        <v>0.99178999999999995</v>
      </c>
      <c r="N95" s="304" t="s">
        <v>972</v>
      </c>
      <c r="O95" s="411" t="s">
        <v>101</v>
      </c>
      <c r="P95" s="411">
        <v>0</v>
      </c>
      <c r="Q95" s="411" t="s">
        <v>980</v>
      </c>
      <c r="R95" s="411" t="s">
        <v>101</v>
      </c>
      <c r="S95" s="333" t="s">
        <v>101</v>
      </c>
    </row>
    <row r="96" spans="1:19" ht="35.25" customHeight="1" x14ac:dyDescent="0.25">
      <c r="A96" s="151" t="s">
        <v>237</v>
      </c>
      <c r="B96" s="168" t="s">
        <v>251</v>
      </c>
      <c r="C96" s="411" t="s">
        <v>101</v>
      </c>
      <c r="D96" s="408">
        <v>0</v>
      </c>
      <c r="E96" s="411" t="s">
        <v>952</v>
      </c>
      <c r="F96" s="408">
        <f t="shared" si="9"/>
        <v>0</v>
      </c>
      <c r="G96" s="408">
        <v>0</v>
      </c>
      <c r="H96" s="408">
        <v>0</v>
      </c>
      <c r="I96" s="408">
        <v>0</v>
      </c>
      <c r="J96" s="408">
        <v>0</v>
      </c>
      <c r="K96" s="410">
        <v>0</v>
      </c>
      <c r="L96" s="413" t="s">
        <v>670</v>
      </c>
      <c r="M96" s="408">
        <v>0</v>
      </c>
      <c r="N96" s="304" t="s">
        <v>972</v>
      </c>
      <c r="O96" s="411" t="s">
        <v>101</v>
      </c>
      <c r="P96" s="411">
        <v>0</v>
      </c>
      <c r="Q96" s="411" t="s">
        <v>936</v>
      </c>
      <c r="R96" s="411" t="s">
        <v>101</v>
      </c>
      <c r="S96" s="333" t="s">
        <v>101</v>
      </c>
    </row>
    <row r="97" spans="1:19" ht="34.5" customHeight="1" x14ac:dyDescent="0.25">
      <c r="A97" s="151" t="s">
        <v>237</v>
      </c>
      <c r="B97" s="169" t="s">
        <v>253</v>
      </c>
      <c r="C97" s="411" t="s">
        <v>101</v>
      </c>
      <c r="D97" s="408">
        <v>2.4638399999999998</v>
      </c>
      <c r="E97" s="411" t="s">
        <v>937</v>
      </c>
      <c r="F97" s="408">
        <f t="shared" si="9"/>
        <v>2.4638399999999998</v>
      </c>
      <c r="G97" s="408">
        <v>0</v>
      </c>
      <c r="H97" s="408">
        <v>0</v>
      </c>
      <c r="I97" s="408">
        <v>2.4638399999999998</v>
      </c>
      <c r="J97" s="408">
        <v>0</v>
      </c>
      <c r="K97" s="410">
        <v>2.0880000000000001</v>
      </c>
      <c r="L97" s="413">
        <v>2016</v>
      </c>
      <c r="M97" s="408">
        <v>2.0880000000000001</v>
      </c>
      <c r="N97" s="304" t="s">
        <v>972</v>
      </c>
      <c r="O97" s="411" t="s">
        <v>101</v>
      </c>
      <c r="P97" s="411">
        <v>0</v>
      </c>
      <c r="Q97" s="411" t="s">
        <v>938</v>
      </c>
      <c r="R97" s="411" t="s">
        <v>101</v>
      </c>
      <c r="S97" s="333" t="s">
        <v>101</v>
      </c>
    </row>
    <row r="98" spans="1:19" ht="33.75" customHeight="1" x14ac:dyDescent="0.25">
      <c r="A98" s="151" t="s">
        <v>237</v>
      </c>
      <c r="B98" s="168" t="s">
        <v>255</v>
      </c>
      <c r="C98" s="411" t="s">
        <v>101</v>
      </c>
      <c r="D98" s="408">
        <v>0</v>
      </c>
      <c r="E98" s="411" t="s">
        <v>952</v>
      </c>
      <c r="F98" s="408">
        <f t="shared" si="9"/>
        <v>0</v>
      </c>
      <c r="G98" s="408">
        <v>0</v>
      </c>
      <c r="H98" s="408">
        <v>0</v>
      </c>
      <c r="I98" s="408">
        <v>0</v>
      </c>
      <c r="J98" s="408">
        <v>0</v>
      </c>
      <c r="K98" s="410">
        <v>0</v>
      </c>
      <c r="L98" s="413" t="s">
        <v>670</v>
      </c>
      <c r="M98" s="408">
        <v>0</v>
      </c>
      <c r="N98" s="304" t="s">
        <v>972</v>
      </c>
      <c r="O98" s="411" t="s">
        <v>101</v>
      </c>
      <c r="P98" s="411">
        <v>0</v>
      </c>
      <c r="Q98" s="411" t="s">
        <v>936</v>
      </c>
      <c r="R98" s="411" t="s">
        <v>101</v>
      </c>
      <c r="S98" s="333" t="s">
        <v>101</v>
      </c>
    </row>
    <row r="99" spans="1:19" ht="35.25" customHeight="1" x14ac:dyDescent="0.25">
      <c r="A99" s="151" t="s">
        <v>257</v>
      </c>
      <c r="B99" s="152" t="s">
        <v>258</v>
      </c>
      <c r="C99" s="411" t="s">
        <v>101</v>
      </c>
      <c r="D99" s="408">
        <v>0</v>
      </c>
      <c r="E99" s="411" t="s">
        <v>101</v>
      </c>
      <c r="F99" s="408">
        <f t="shared" si="9"/>
        <v>0</v>
      </c>
      <c r="G99" s="408">
        <v>0</v>
      </c>
      <c r="H99" s="408">
        <v>0</v>
      </c>
      <c r="I99" s="408">
        <v>0</v>
      </c>
      <c r="J99" s="408">
        <v>0</v>
      </c>
      <c r="K99" s="410">
        <v>0</v>
      </c>
      <c r="L99" s="411" t="s">
        <v>101</v>
      </c>
      <c r="M99" s="408">
        <v>0</v>
      </c>
      <c r="N99" s="411" t="s">
        <v>101</v>
      </c>
      <c r="O99" s="411" t="s">
        <v>101</v>
      </c>
      <c r="P99" s="411" t="s">
        <v>101</v>
      </c>
      <c r="Q99" s="411" t="s">
        <v>101</v>
      </c>
      <c r="R99" s="411" t="s">
        <v>101</v>
      </c>
      <c r="S99" s="333" t="s">
        <v>101</v>
      </c>
    </row>
    <row r="100" spans="1:19" ht="18" customHeight="1" x14ac:dyDescent="0.25">
      <c r="A100" s="151" t="s">
        <v>259</v>
      </c>
      <c r="B100" s="152" t="s">
        <v>260</v>
      </c>
      <c r="C100" s="411" t="s">
        <v>101</v>
      </c>
      <c r="D100" s="149">
        <f>SUM(D101:D105)</f>
        <v>11.006168999999998</v>
      </c>
      <c r="E100" s="411" t="s">
        <v>101</v>
      </c>
      <c r="F100" s="149">
        <f t="shared" ref="F100:K100" si="10">SUM(F101:F105)</f>
        <v>10.103306</v>
      </c>
      <c r="G100" s="149">
        <f t="shared" si="10"/>
        <v>0</v>
      </c>
      <c r="H100" s="149">
        <f t="shared" si="10"/>
        <v>0</v>
      </c>
      <c r="I100" s="149">
        <f t="shared" si="10"/>
        <v>10.103306</v>
      </c>
      <c r="J100" s="149">
        <f t="shared" si="10"/>
        <v>0</v>
      </c>
      <c r="K100" s="410">
        <f t="shared" si="10"/>
        <v>9.1889122486440673</v>
      </c>
      <c r="L100" s="411" t="s">
        <v>101</v>
      </c>
      <c r="M100" s="408">
        <f>SUM(M101:M105)</f>
        <v>0.72099999999999997</v>
      </c>
      <c r="N100" s="411" t="s">
        <v>101</v>
      </c>
      <c r="O100" s="411" t="s">
        <v>101</v>
      </c>
      <c r="P100" s="411" t="s">
        <v>101</v>
      </c>
      <c r="Q100" s="411" t="s">
        <v>101</v>
      </c>
      <c r="R100" s="411" t="s">
        <v>101</v>
      </c>
      <c r="S100" s="333" t="s">
        <v>101</v>
      </c>
    </row>
    <row r="101" spans="1:19" ht="62.25" customHeight="1" x14ac:dyDescent="0.25">
      <c r="A101" s="151" t="s">
        <v>259</v>
      </c>
      <c r="B101" s="225" t="s">
        <v>397</v>
      </c>
      <c r="C101" s="411" t="s">
        <v>101</v>
      </c>
      <c r="D101" s="408">
        <f>4.60755*1.18</f>
        <v>5.4369089999999991</v>
      </c>
      <c r="E101" s="411" t="s">
        <v>939</v>
      </c>
      <c r="F101" s="408">
        <f>SUM(G101:J101)</f>
        <v>4.534046</v>
      </c>
      <c r="G101" s="408">
        <v>0</v>
      </c>
      <c r="H101" s="408">
        <v>0</v>
      </c>
      <c r="I101" s="408">
        <v>4.534046</v>
      </c>
      <c r="J101" s="408">
        <v>0</v>
      </c>
      <c r="K101" s="410">
        <f>0.2547468/1.18+0.863559+0.91770813+0.922629*2</f>
        <v>3.8424122486440675</v>
      </c>
      <c r="L101" s="373" t="s">
        <v>670</v>
      </c>
      <c r="M101" s="408">
        <v>0</v>
      </c>
      <c r="N101" s="427" t="s">
        <v>981</v>
      </c>
      <c r="O101" s="411" t="s">
        <v>101</v>
      </c>
      <c r="P101" s="411" t="s">
        <v>101</v>
      </c>
      <c r="Q101" s="411" t="s">
        <v>101</v>
      </c>
      <c r="R101" s="411" t="s">
        <v>101</v>
      </c>
      <c r="S101" s="333" t="s">
        <v>101</v>
      </c>
    </row>
    <row r="102" spans="1:19" ht="51.75" customHeight="1" x14ac:dyDescent="0.25">
      <c r="A102" s="151" t="s">
        <v>259</v>
      </c>
      <c r="B102" s="224" t="s">
        <v>398</v>
      </c>
      <c r="C102" s="411" t="s">
        <v>101</v>
      </c>
      <c r="D102" s="408">
        <v>4.7636599999999998</v>
      </c>
      <c r="E102" s="411" t="s">
        <v>946</v>
      </c>
      <c r="F102" s="408">
        <f>SUM(G102:J102)</f>
        <v>4.7636599999999998</v>
      </c>
      <c r="G102" s="408">
        <v>0</v>
      </c>
      <c r="H102" s="408">
        <v>0</v>
      </c>
      <c r="I102" s="408">
        <f>4.037*1.18</f>
        <v>4.7636599999999998</v>
      </c>
      <c r="J102" s="408">
        <v>0</v>
      </c>
      <c r="K102" s="410">
        <v>4.0369999999999999</v>
      </c>
      <c r="L102" s="373" t="s">
        <v>670</v>
      </c>
      <c r="M102" s="408">
        <v>0</v>
      </c>
      <c r="N102" s="411" t="s">
        <v>101</v>
      </c>
      <c r="O102" s="411" t="s">
        <v>101</v>
      </c>
      <c r="P102" s="411" t="s">
        <v>101</v>
      </c>
      <c r="Q102" s="411" t="s">
        <v>101</v>
      </c>
      <c r="R102" s="411" t="s">
        <v>101</v>
      </c>
      <c r="S102" s="333" t="s">
        <v>101</v>
      </c>
    </row>
    <row r="103" spans="1:19" ht="32.25" customHeight="1" x14ac:dyDescent="0.25">
      <c r="A103" s="151" t="s">
        <v>259</v>
      </c>
      <c r="B103" s="224" t="s">
        <v>279</v>
      </c>
      <c r="C103" s="411" t="s">
        <v>101</v>
      </c>
      <c r="D103" s="408">
        <v>0.21240000000000001</v>
      </c>
      <c r="E103" s="411" t="s">
        <v>946</v>
      </c>
      <c r="F103" s="408">
        <f>SUM(G103:J103)</f>
        <v>0.21239999999999998</v>
      </c>
      <c r="G103" s="408">
        <v>0</v>
      </c>
      <c r="H103" s="408">
        <v>0</v>
      </c>
      <c r="I103" s="408">
        <f>0.18*1.18</f>
        <v>0.21239999999999998</v>
      </c>
      <c r="J103" s="408">
        <v>0</v>
      </c>
      <c r="K103" s="410">
        <v>0.18</v>
      </c>
      <c r="L103" s="422">
        <v>2017</v>
      </c>
      <c r="M103" s="408">
        <v>0.18</v>
      </c>
      <c r="N103" s="411" t="s">
        <v>101</v>
      </c>
      <c r="O103" s="411" t="s">
        <v>101</v>
      </c>
      <c r="P103" s="411" t="s">
        <v>101</v>
      </c>
      <c r="Q103" s="411" t="s">
        <v>101</v>
      </c>
      <c r="R103" s="411" t="s">
        <v>101</v>
      </c>
      <c r="S103" s="333" t="s">
        <v>101</v>
      </c>
    </row>
    <row r="104" spans="1:19" ht="32.25" customHeight="1" x14ac:dyDescent="0.25">
      <c r="A104" s="151" t="s">
        <v>259</v>
      </c>
      <c r="B104" s="242" t="s">
        <v>910</v>
      </c>
      <c r="C104" s="411" t="s">
        <v>101</v>
      </c>
      <c r="D104" s="408">
        <f>0.29*1.18</f>
        <v>0.34219999999999995</v>
      </c>
      <c r="E104" s="411" t="s">
        <v>946</v>
      </c>
      <c r="F104" s="408">
        <f>SUM(G104:J104)</f>
        <v>0.34219999999999995</v>
      </c>
      <c r="G104" s="408">
        <v>0</v>
      </c>
      <c r="H104" s="408">
        <v>0</v>
      </c>
      <c r="I104" s="408">
        <f>0.29*1.18</f>
        <v>0.34219999999999995</v>
      </c>
      <c r="J104" s="408">
        <v>0</v>
      </c>
      <c r="K104" s="410">
        <v>0.87849999999999995</v>
      </c>
      <c r="L104" s="422">
        <v>2017</v>
      </c>
      <c r="M104" s="408">
        <v>0.28999999999999998</v>
      </c>
      <c r="N104" s="411" t="s">
        <v>101</v>
      </c>
      <c r="O104" s="411" t="s">
        <v>101</v>
      </c>
      <c r="P104" s="411" t="s">
        <v>101</v>
      </c>
      <c r="Q104" s="411" t="s">
        <v>101</v>
      </c>
      <c r="R104" s="411" t="s">
        <v>101</v>
      </c>
      <c r="S104" s="333" t="s">
        <v>101</v>
      </c>
    </row>
    <row r="105" spans="1:19" ht="45.75" customHeight="1" x14ac:dyDescent="0.25">
      <c r="A105" s="151" t="s">
        <v>259</v>
      </c>
      <c r="B105" s="162" t="s">
        <v>285</v>
      </c>
      <c r="C105" s="411" t="s">
        <v>101</v>
      </c>
      <c r="D105" s="428">
        <v>0.251</v>
      </c>
      <c r="E105" s="411" t="s">
        <v>947</v>
      </c>
      <c r="F105" s="408">
        <f>SUM(G105:J105)</f>
        <v>0.251</v>
      </c>
      <c r="G105" s="408">
        <v>0</v>
      </c>
      <c r="H105" s="408">
        <v>0</v>
      </c>
      <c r="I105" s="408">
        <v>0.251</v>
      </c>
      <c r="J105" s="408">
        <v>0</v>
      </c>
      <c r="K105" s="429">
        <v>0.251</v>
      </c>
      <c r="L105" s="411">
        <v>2015</v>
      </c>
      <c r="M105" s="408">
        <v>0.251</v>
      </c>
      <c r="N105" s="298" t="s">
        <v>948</v>
      </c>
      <c r="O105" s="411" t="s">
        <v>101</v>
      </c>
      <c r="P105" s="411">
        <v>0</v>
      </c>
      <c r="Q105" s="411" t="s">
        <v>949</v>
      </c>
      <c r="R105" s="411" t="s">
        <v>101</v>
      </c>
      <c r="S105" s="333" t="s">
        <v>101</v>
      </c>
    </row>
  </sheetData>
  <mergeCells count="18">
    <mergeCell ref="P11:S11"/>
    <mergeCell ref="P12:Q12"/>
    <mergeCell ref="R12:S12"/>
    <mergeCell ref="F11:J12"/>
    <mergeCell ref="K11:K13"/>
    <mergeCell ref="L11:M12"/>
    <mergeCell ref="N11:N13"/>
    <mergeCell ref="O11:O13"/>
    <mergeCell ref="A11:A13"/>
    <mergeCell ref="B11:B13"/>
    <mergeCell ref="C11:C13"/>
    <mergeCell ref="D11:D13"/>
    <mergeCell ref="E11:E13"/>
    <mergeCell ref="A4:S4"/>
    <mergeCell ref="A6:S6"/>
    <mergeCell ref="A7:S7"/>
    <mergeCell ref="A9:S9"/>
    <mergeCell ref="A10:R10"/>
  </mergeCells>
  <pageMargins left="0.70833333333333304" right="0.70833333333333304" top="0.74791666666666701" bottom="0.74791666666666701" header="0.51180555555555496" footer="0.51180555555555496"/>
  <pageSetup paperSize="8" firstPageNumber="0"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IW55"/>
  <sheetViews>
    <sheetView topLeftCell="A4" zoomScale="60" zoomScaleNormal="60" zoomScalePageLayoutView="80" workbookViewId="0">
      <selection activeCell="C15" sqref="C15"/>
    </sheetView>
  </sheetViews>
  <sheetFormatPr defaultRowHeight="15" x14ac:dyDescent="0.25"/>
  <cols>
    <col min="1" max="1" width="10.42578125" style="314" customWidth="1"/>
    <col min="2" max="2" width="75.85546875" style="315" customWidth="1"/>
    <col min="3" max="3" width="13" style="315" customWidth="1"/>
    <col min="4" max="4" width="24.28515625" style="315" customWidth="1"/>
    <col min="5" max="5" width="29.42578125" style="315" customWidth="1"/>
    <col min="6" max="6" width="45.5703125" style="315" customWidth="1"/>
    <col min="7" max="7" width="19.42578125" style="315" customWidth="1"/>
    <col min="8" max="8" width="18.85546875" style="315" customWidth="1"/>
    <col min="9" max="9" width="15.140625" style="315" customWidth="1"/>
    <col min="10" max="10" width="13.85546875" style="315" customWidth="1"/>
    <col min="11" max="12" width="18.85546875" style="315" customWidth="1"/>
    <col min="13" max="14" width="20" style="315" customWidth="1"/>
    <col min="15" max="15" width="11.42578125" style="315" customWidth="1"/>
    <col min="16" max="16" width="12.42578125" style="315" customWidth="1"/>
    <col min="17" max="17" width="23.85546875" style="315" customWidth="1"/>
    <col min="18" max="18" width="24.5703125" style="315" customWidth="1"/>
    <col min="19" max="19" width="14" style="314" customWidth="1"/>
    <col min="20" max="20" width="16.85546875" style="314" customWidth="1"/>
    <col min="21" max="21" width="18.140625" style="314" customWidth="1"/>
    <col min="22" max="22" width="20.85546875" style="314" customWidth="1"/>
    <col min="23" max="23" width="21.5703125" style="314" customWidth="1"/>
    <col min="24" max="24" width="24.28515625" style="314" customWidth="1"/>
    <col min="25" max="25" width="49.85546875" style="314" customWidth="1"/>
    <col min="26" max="245" width="9.7109375" style="314" customWidth="1"/>
    <col min="246" max="246" width="4.140625" style="314" customWidth="1"/>
    <col min="247" max="247" width="17.28515625" style="314" customWidth="1"/>
    <col min="248" max="248" width="18" style="314" customWidth="1"/>
    <col min="249" max="249" width="14.5703125" style="314" customWidth="1"/>
    <col min="250" max="251" width="11.7109375" style="314" customWidth="1"/>
    <col min="252" max="252" width="6.7109375" style="314" customWidth="1"/>
    <col min="253" max="253" width="9.5703125" style="314" customWidth="1"/>
    <col min="254" max="254" width="15" style="314" customWidth="1"/>
    <col min="255" max="255" width="14.28515625" style="314" customWidth="1"/>
    <col min="256" max="257" width="17.28515625" style="314" customWidth="1"/>
    <col min="258" max="1025" width="17.28515625" customWidth="1"/>
  </cols>
  <sheetData>
    <row r="1" spans="1:26" ht="18.75" x14ac:dyDescent="0.25">
      <c r="L1" s="181"/>
      <c r="Y1" s="120" t="s">
        <v>982</v>
      </c>
    </row>
    <row r="2" spans="1:26" ht="18.75" x14ac:dyDescent="0.3">
      <c r="L2" s="182"/>
      <c r="Y2" s="122" t="s">
        <v>1</v>
      </c>
    </row>
    <row r="3" spans="1:26" ht="18.75" x14ac:dyDescent="0.3">
      <c r="B3" s="430"/>
      <c r="L3" s="182"/>
      <c r="Y3" s="122" t="s">
        <v>2</v>
      </c>
    </row>
    <row r="4" spans="1:26" ht="16.5" x14ac:dyDescent="0.25">
      <c r="A4" s="88" t="s">
        <v>983</v>
      </c>
      <c r="B4" s="88"/>
      <c r="C4" s="88"/>
      <c r="D4" s="88"/>
      <c r="E4" s="88"/>
      <c r="F4" s="88"/>
      <c r="G4" s="88"/>
      <c r="H4" s="88"/>
      <c r="I4" s="88"/>
      <c r="J4" s="88"/>
      <c r="K4" s="88"/>
      <c r="L4" s="88"/>
    </row>
    <row r="5" spans="1:26" ht="16.5" x14ac:dyDescent="0.25">
      <c r="A5" s="335"/>
      <c r="B5" s="335"/>
      <c r="C5" s="335"/>
      <c r="D5" s="335"/>
      <c r="E5" s="335"/>
      <c r="F5" s="335"/>
      <c r="G5" s="335"/>
      <c r="H5" s="335"/>
      <c r="I5" s="335"/>
      <c r="J5" s="335"/>
      <c r="K5" s="335"/>
      <c r="L5" s="335"/>
    </row>
    <row r="6" spans="1:26" ht="15.75" x14ac:dyDescent="0.25">
      <c r="A6" s="96" t="s">
        <v>984</v>
      </c>
      <c r="B6" s="96"/>
      <c r="C6" s="96"/>
      <c r="D6" s="96"/>
      <c r="E6" s="96"/>
      <c r="F6" s="96"/>
      <c r="G6" s="96"/>
      <c r="H6" s="96"/>
      <c r="I6" s="96"/>
      <c r="J6" s="96"/>
      <c r="K6" s="96"/>
      <c r="L6" s="96"/>
      <c r="M6" s="306"/>
      <c r="N6" s="306"/>
      <c r="O6" s="306"/>
      <c r="P6" s="306"/>
      <c r="Q6" s="306"/>
      <c r="R6" s="306"/>
      <c r="S6" s="306"/>
      <c r="T6" s="306"/>
      <c r="U6" s="306"/>
      <c r="V6" s="306"/>
      <c r="W6" s="306"/>
      <c r="X6" s="306"/>
      <c r="Y6" s="306"/>
    </row>
    <row r="7" spans="1:26" ht="15.75" x14ac:dyDescent="0.25">
      <c r="A7" s="10" t="s">
        <v>901</v>
      </c>
      <c r="B7" s="10"/>
      <c r="C7" s="10"/>
      <c r="D7" s="10"/>
      <c r="E7" s="10"/>
      <c r="F7" s="10"/>
      <c r="G7" s="10"/>
      <c r="H7" s="10"/>
      <c r="I7" s="10"/>
      <c r="J7" s="10"/>
      <c r="K7" s="10"/>
      <c r="L7" s="10"/>
      <c r="M7" s="187"/>
      <c r="N7" s="187"/>
      <c r="O7" s="187"/>
      <c r="P7" s="187"/>
      <c r="Q7" s="187"/>
      <c r="R7" s="187"/>
      <c r="S7" s="187"/>
      <c r="T7" s="187"/>
      <c r="U7" s="187"/>
      <c r="V7" s="187"/>
      <c r="W7" s="187"/>
      <c r="X7" s="187"/>
      <c r="Y7" s="187"/>
    </row>
    <row r="8" spans="1:26" ht="15.75" x14ac:dyDescent="0.25">
      <c r="A8" s="10"/>
      <c r="B8" s="10"/>
      <c r="C8" s="10"/>
      <c r="D8" s="10"/>
      <c r="E8" s="10"/>
      <c r="F8" s="10"/>
      <c r="G8" s="10"/>
      <c r="H8" s="10"/>
      <c r="I8" s="10"/>
      <c r="J8" s="10"/>
      <c r="K8" s="10"/>
      <c r="L8" s="10"/>
      <c r="M8" s="187"/>
      <c r="N8" s="187"/>
      <c r="O8" s="187"/>
      <c r="P8" s="187"/>
      <c r="Q8" s="187"/>
      <c r="R8" s="187"/>
      <c r="S8" s="187"/>
      <c r="T8" s="187"/>
      <c r="U8" s="187"/>
      <c r="V8" s="187"/>
      <c r="W8" s="187"/>
      <c r="X8" s="187"/>
      <c r="Y8" s="187"/>
    </row>
    <row r="9" spans="1:26" ht="16.5" x14ac:dyDescent="0.25">
      <c r="A9" s="8" t="s">
        <v>985</v>
      </c>
      <c r="B9" s="8"/>
      <c r="C9" s="8"/>
      <c r="D9" s="8"/>
      <c r="E9" s="8"/>
      <c r="F9" s="8"/>
      <c r="G9" s="8"/>
      <c r="H9" s="8"/>
      <c r="I9" s="8"/>
      <c r="J9" s="8"/>
      <c r="K9" s="8"/>
      <c r="L9" s="8"/>
      <c r="M9" s="339"/>
      <c r="N9" s="339"/>
      <c r="O9" s="339"/>
      <c r="P9" s="339"/>
      <c r="Q9" s="339"/>
      <c r="R9" s="339"/>
      <c r="S9" s="339"/>
      <c r="T9" s="339"/>
      <c r="U9" s="339"/>
      <c r="V9" s="339"/>
      <c r="W9" s="339"/>
      <c r="X9" s="339"/>
      <c r="Y9" s="339"/>
    </row>
    <row r="10" spans="1:26" s="317" customFormat="1" ht="16.5" customHeight="1" x14ac:dyDescent="0.25">
      <c r="A10" s="89"/>
      <c r="B10" s="89"/>
      <c r="C10" s="89"/>
      <c r="D10" s="89"/>
      <c r="E10" s="89"/>
      <c r="F10" s="89"/>
      <c r="G10" s="89"/>
      <c r="H10" s="89"/>
      <c r="I10" s="89"/>
      <c r="J10" s="89"/>
      <c r="K10" s="89"/>
      <c r="L10" s="89"/>
      <c r="M10" s="89"/>
      <c r="N10" s="89"/>
      <c r="O10" s="89"/>
      <c r="P10" s="89"/>
      <c r="Q10" s="89"/>
      <c r="R10" s="89"/>
      <c r="S10" s="89"/>
      <c r="T10" s="89"/>
      <c r="U10" s="89"/>
      <c r="V10" s="89"/>
      <c r="W10" s="89"/>
      <c r="X10" s="89"/>
      <c r="Y10" s="314"/>
      <c r="Z10" s="314"/>
    </row>
    <row r="11" spans="1:26" s="317" customFormat="1" ht="56.25" customHeight="1" x14ac:dyDescent="0.25">
      <c r="A11" s="2" t="s">
        <v>10</v>
      </c>
      <c r="B11" s="2" t="s">
        <v>11</v>
      </c>
      <c r="C11" s="2" t="s">
        <v>12</v>
      </c>
      <c r="D11" s="2" t="s">
        <v>986</v>
      </c>
      <c r="E11" s="2"/>
      <c r="F11" s="2"/>
      <c r="G11" s="2" t="s">
        <v>987</v>
      </c>
      <c r="H11" s="2" t="s">
        <v>988</v>
      </c>
      <c r="I11" s="2"/>
      <c r="J11" s="2"/>
      <c r="K11" s="2"/>
      <c r="L11" s="2"/>
      <c r="M11" s="85" t="s">
        <v>989</v>
      </c>
      <c r="N11" s="85"/>
      <c r="O11" s="85"/>
      <c r="P11" s="85"/>
      <c r="Q11" s="85" t="s">
        <v>990</v>
      </c>
      <c r="R11" s="94" t="s">
        <v>991</v>
      </c>
      <c r="S11" s="85" t="s">
        <v>992</v>
      </c>
      <c r="T11" s="85"/>
      <c r="U11" s="85"/>
      <c r="V11" s="85"/>
      <c r="W11" s="85" t="s">
        <v>993</v>
      </c>
      <c r="X11" s="85"/>
      <c r="Y11" s="2" t="s">
        <v>994</v>
      </c>
      <c r="Z11" s="314"/>
    </row>
    <row r="12" spans="1:26" s="317" customFormat="1" ht="178.5" customHeight="1" x14ac:dyDescent="0.25">
      <c r="A12" s="2"/>
      <c r="B12" s="2"/>
      <c r="C12" s="2"/>
      <c r="D12" s="2" t="s">
        <v>995</v>
      </c>
      <c r="E12" s="2"/>
      <c r="F12" s="2" t="s">
        <v>996</v>
      </c>
      <c r="G12" s="2"/>
      <c r="H12" s="2" t="s">
        <v>997</v>
      </c>
      <c r="I12" s="2" t="s">
        <v>998</v>
      </c>
      <c r="J12" s="2"/>
      <c r="K12" s="2" t="s">
        <v>999</v>
      </c>
      <c r="L12" s="2" t="s">
        <v>1000</v>
      </c>
      <c r="M12" s="94" t="s">
        <v>1001</v>
      </c>
      <c r="N12" s="94" t="s">
        <v>1002</v>
      </c>
      <c r="O12" s="94" t="s">
        <v>1003</v>
      </c>
      <c r="P12" s="94"/>
      <c r="Q12" s="85"/>
      <c r="R12" s="94"/>
      <c r="S12" s="84" t="s">
        <v>1004</v>
      </c>
      <c r="T12" s="84"/>
      <c r="U12" s="2" t="s">
        <v>1005</v>
      </c>
      <c r="V12" s="2"/>
      <c r="W12" s="2" t="s">
        <v>1006</v>
      </c>
      <c r="X12" s="85" t="s">
        <v>1007</v>
      </c>
      <c r="Y12" s="2"/>
      <c r="Z12" s="314"/>
    </row>
    <row r="13" spans="1:26" s="317" customFormat="1" ht="46.5" customHeight="1" x14ac:dyDescent="0.25">
      <c r="A13" s="2"/>
      <c r="B13" s="2"/>
      <c r="C13" s="2"/>
      <c r="D13" s="322" t="s">
        <v>703</v>
      </c>
      <c r="E13" s="322" t="s">
        <v>704</v>
      </c>
      <c r="F13" s="2"/>
      <c r="G13" s="2"/>
      <c r="H13" s="2"/>
      <c r="I13" s="342" t="s">
        <v>705</v>
      </c>
      <c r="J13" s="342" t="s">
        <v>706</v>
      </c>
      <c r="K13" s="2"/>
      <c r="L13" s="2"/>
      <c r="M13" s="94"/>
      <c r="N13" s="94"/>
      <c r="O13" s="343" t="s">
        <v>707</v>
      </c>
      <c r="P13" s="343" t="s">
        <v>708</v>
      </c>
      <c r="Q13" s="85"/>
      <c r="R13" s="94"/>
      <c r="S13" s="344" t="s">
        <v>711</v>
      </c>
      <c r="T13" s="344" t="s">
        <v>712</v>
      </c>
      <c r="U13" s="344" t="s">
        <v>711</v>
      </c>
      <c r="V13" s="344" t="s">
        <v>712</v>
      </c>
      <c r="W13" s="2"/>
      <c r="X13" s="85"/>
      <c r="Y13" s="2"/>
      <c r="Z13" s="314"/>
    </row>
    <row r="14" spans="1:26" s="317" customFormat="1" ht="15" customHeight="1" x14ac:dyDescent="0.25">
      <c r="A14" s="329">
        <v>1</v>
      </c>
      <c r="B14" s="329">
        <v>2</v>
      </c>
      <c r="C14" s="329">
        <v>3</v>
      </c>
      <c r="D14" s="329">
        <v>4</v>
      </c>
      <c r="E14" s="329">
        <v>5</v>
      </c>
      <c r="F14" s="329">
        <v>6</v>
      </c>
      <c r="G14" s="329">
        <v>7</v>
      </c>
      <c r="H14" s="329">
        <v>8</v>
      </c>
      <c r="I14" s="329">
        <v>9</v>
      </c>
      <c r="J14" s="329">
        <v>10</v>
      </c>
      <c r="K14" s="329">
        <v>11</v>
      </c>
      <c r="L14" s="329">
        <v>12</v>
      </c>
      <c r="M14" s="329">
        <v>13</v>
      </c>
      <c r="N14" s="329">
        <v>14</v>
      </c>
      <c r="O14" s="329">
        <v>15</v>
      </c>
      <c r="P14" s="329">
        <v>16</v>
      </c>
      <c r="Q14" s="329">
        <v>17</v>
      </c>
      <c r="R14" s="329">
        <v>18</v>
      </c>
      <c r="S14" s="329">
        <v>19</v>
      </c>
      <c r="T14" s="329">
        <v>20</v>
      </c>
      <c r="U14" s="329">
        <v>21</v>
      </c>
      <c r="V14" s="329">
        <v>22</v>
      </c>
      <c r="W14" s="329">
        <v>23</v>
      </c>
      <c r="X14" s="329">
        <v>24</v>
      </c>
      <c r="Y14" s="329">
        <v>25</v>
      </c>
      <c r="Z14" s="314"/>
    </row>
    <row r="15" spans="1:26" ht="31.5" customHeight="1" x14ac:dyDescent="0.25">
      <c r="A15" s="151" t="s">
        <v>151</v>
      </c>
      <c r="B15" s="152" t="s">
        <v>152</v>
      </c>
      <c r="C15" s="345" t="s">
        <v>101</v>
      </c>
      <c r="D15" s="345" t="s">
        <v>101</v>
      </c>
      <c r="E15" s="345" t="s">
        <v>101</v>
      </c>
      <c r="F15" s="345" t="s">
        <v>101</v>
      </c>
      <c r="G15" s="345" t="s">
        <v>101</v>
      </c>
      <c r="H15" s="345" t="s">
        <v>101</v>
      </c>
      <c r="I15" s="345" t="s">
        <v>101</v>
      </c>
      <c r="J15" s="345" t="s">
        <v>101</v>
      </c>
      <c r="K15" s="345" t="s">
        <v>101</v>
      </c>
      <c r="L15" s="345" t="s">
        <v>101</v>
      </c>
      <c r="M15" s="345" t="s">
        <v>101</v>
      </c>
      <c r="N15" s="345" t="s">
        <v>101</v>
      </c>
      <c r="O15" s="345" t="s">
        <v>101</v>
      </c>
      <c r="P15" s="345" t="s">
        <v>101</v>
      </c>
      <c r="Q15" s="345" t="s">
        <v>101</v>
      </c>
      <c r="R15" s="345" t="s">
        <v>101</v>
      </c>
      <c r="S15" s="345" t="s">
        <v>101</v>
      </c>
      <c r="T15" s="345" t="s">
        <v>101</v>
      </c>
      <c r="U15" s="345" t="s">
        <v>101</v>
      </c>
      <c r="V15" s="345" t="s">
        <v>101</v>
      </c>
      <c r="W15" s="345" t="s">
        <v>101</v>
      </c>
      <c r="X15" s="345" t="s">
        <v>101</v>
      </c>
      <c r="Y15" s="345" t="s">
        <v>101</v>
      </c>
    </row>
    <row r="16" spans="1:26" ht="49.5" customHeight="1" x14ac:dyDescent="0.25">
      <c r="A16" s="151" t="s">
        <v>153</v>
      </c>
      <c r="B16" s="152" t="s">
        <v>154</v>
      </c>
      <c r="C16" s="345" t="s">
        <v>101</v>
      </c>
      <c r="D16" s="345" t="s">
        <v>101</v>
      </c>
      <c r="E16" s="345" t="s">
        <v>101</v>
      </c>
      <c r="F16" s="345" t="s">
        <v>101</v>
      </c>
      <c r="G16" s="345" t="s">
        <v>101</v>
      </c>
      <c r="H16" s="345" t="s">
        <v>101</v>
      </c>
      <c r="I16" s="345" t="s">
        <v>101</v>
      </c>
      <c r="J16" s="345" t="s">
        <v>101</v>
      </c>
      <c r="K16" s="345" t="s">
        <v>101</v>
      </c>
      <c r="L16" s="345" t="s">
        <v>101</v>
      </c>
      <c r="M16" s="345" t="s">
        <v>101</v>
      </c>
      <c r="N16" s="345" t="s">
        <v>101</v>
      </c>
      <c r="O16" s="345" t="s">
        <v>101</v>
      </c>
      <c r="P16" s="345" t="s">
        <v>101</v>
      </c>
      <c r="Q16" s="345" t="s">
        <v>101</v>
      </c>
      <c r="R16" s="345" t="s">
        <v>101</v>
      </c>
      <c r="S16" s="345" t="s">
        <v>101</v>
      </c>
      <c r="T16" s="345" t="s">
        <v>101</v>
      </c>
      <c r="U16" s="345" t="s">
        <v>101</v>
      </c>
      <c r="V16" s="345" t="s">
        <v>101</v>
      </c>
      <c r="W16" s="345" t="s">
        <v>101</v>
      </c>
      <c r="X16" s="345" t="s">
        <v>101</v>
      </c>
      <c r="Y16" s="345" t="s">
        <v>101</v>
      </c>
    </row>
    <row r="17" spans="1:25" ht="18" customHeight="1" x14ac:dyDescent="0.25">
      <c r="A17" s="151" t="s">
        <v>155</v>
      </c>
      <c r="B17" s="152" t="s">
        <v>156</v>
      </c>
      <c r="C17" s="345" t="s">
        <v>101</v>
      </c>
      <c r="D17" s="345" t="s">
        <v>101</v>
      </c>
      <c r="E17" s="345" t="s">
        <v>101</v>
      </c>
      <c r="F17" s="345" t="s">
        <v>101</v>
      </c>
      <c r="G17" s="345" t="s">
        <v>101</v>
      </c>
      <c r="H17" s="345" t="s">
        <v>101</v>
      </c>
      <c r="I17" s="345" t="s">
        <v>101</v>
      </c>
      <c r="J17" s="345" t="s">
        <v>101</v>
      </c>
      <c r="K17" s="345" t="s">
        <v>101</v>
      </c>
      <c r="L17" s="345" t="s">
        <v>101</v>
      </c>
      <c r="M17" s="345" t="s">
        <v>101</v>
      </c>
      <c r="N17" s="345" t="s">
        <v>101</v>
      </c>
      <c r="O17" s="345" t="s">
        <v>101</v>
      </c>
      <c r="P17" s="345" t="s">
        <v>101</v>
      </c>
      <c r="Q17" s="345" t="s">
        <v>101</v>
      </c>
      <c r="R17" s="345" t="s">
        <v>101</v>
      </c>
      <c r="S17" s="345" t="s">
        <v>101</v>
      </c>
      <c r="T17" s="345" t="s">
        <v>101</v>
      </c>
      <c r="U17" s="345" t="s">
        <v>101</v>
      </c>
      <c r="V17" s="345" t="s">
        <v>101</v>
      </c>
      <c r="W17" s="345" t="s">
        <v>101</v>
      </c>
      <c r="X17" s="345" t="s">
        <v>101</v>
      </c>
      <c r="Y17" s="345" t="s">
        <v>101</v>
      </c>
    </row>
    <row r="18" spans="1:25" ht="15.75" x14ac:dyDescent="0.25">
      <c r="A18" s="151" t="s">
        <v>155</v>
      </c>
      <c r="B18" s="225" t="s">
        <v>157</v>
      </c>
      <c r="C18" s="345" t="s">
        <v>871</v>
      </c>
      <c r="D18" s="345" t="s">
        <v>101</v>
      </c>
      <c r="E18" s="345" t="s">
        <v>101</v>
      </c>
      <c r="F18" s="345" t="s">
        <v>101</v>
      </c>
      <c r="G18" s="345" t="s">
        <v>101</v>
      </c>
      <c r="H18" s="345" t="s">
        <v>101</v>
      </c>
      <c r="I18" s="345" t="s">
        <v>101</v>
      </c>
      <c r="J18" s="345" t="s">
        <v>101</v>
      </c>
      <c r="K18" s="345" t="s">
        <v>101</v>
      </c>
      <c r="L18" s="345" t="s">
        <v>101</v>
      </c>
      <c r="M18" s="345" t="s">
        <v>101</v>
      </c>
      <c r="N18" s="345" t="s">
        <v>101</v>
      </c>
      <c r="O18" s="345" t="s">
        <v>101</v>
      </c>
      <c r="P18" s="345" t="s">
        <v>101</v>
      </c>
      <c r="Q18" s="345" t="s">
        <v>101</v>
      </c>
      <c r="R18" s="345" t="s">
        <v>101</v>
      </c>
      <c r="S18" s="345" t="s">
        <v>101</v>
      </c>
      <c r="T18" s="345" t="s">
        <v>101</v>
      </c>
      <c r="U18" s="345" t="s">
        <v>101</v>
      </c>
      <c r="V18" s="345" t="s">
        <v>101</v>
      </c>
      <c r="W18" s="345" t="s">
        <v>101</v>
      </c>
      <c r="X18" s="345" t="s">
        <v>101</v>
      </c>
      <c r="Y18" s="345" t="s">
        <v>101</v>
      </c>
    </row>
    <row r="19" spans="1:25" ht="16.5" customHeight="1" x14ac:dyDescent="0.25">
      <c r="A19" s="151" t="s">
        <v>155</v>
      </c>
      <c r="B19" s="224" t="s">
        <v>159</v>
      </c>
      <c r="C19" s="345" t="s">
        <v>101</v>
      </c>
      <c r="D19" s="345" t="s">
        <v>101</v>
      </c>
      <c r="E19" s="345" t="s">
        <v>101</v>
      </c>
      <c r="F19" s="345" t="s">
        <v>101</v>
      </c>
      <c r="G19" s="345" t="s">
        <v>101</v>
      </c>
      <c r="H19" s="345" t="s">
        <v>101</v>
      </c>
      <c r="I19" s="345" t="s">
        <v>101</v>
      </c>
      <c r="J19" s="345" t="s">
        <v>101</v>
      </c>
      <c r="K19" s="345" t="s">
        <v>101</v>
      </c>
      <c r="L19" s="345" t="s">
        <v>101</v>
      </c>
      <c r="M19" s="345" t="s">
        <v>101</v>
      </c>
      <c r="N19" s="345" t="s">
        <v>101</v>
      </c>
      <c r="O19" s="345" t="s">
        <v>101</v>
      </c>
      <c r="P19" s="345" t="s">
        <v>101</v>
      </c>
      <c r="Q19" s="345" t="s">
        <v>101</v>
      </c>
      <c r="R19" s="345" t="s">
        <v>101</v>
      </c>
      <c r="S19" s="345" t="s">
        <v>101</v>
      </c>
      <c r="T19" s="345" t="s">
        <v>101</v>
      </c>
      <c r="U19" s="345" t="s">
        <v>101</v>
      </c>
      <c r="V19" s="345" t="s">
        <v>101</v>
      </c>
      <c r="W19" s="345" t="s">
        <v>101</v>
      </c>
      <c r="X19" s="345" t="s">
        <v>101</v>
      </c>
      <c r="Y19" s="345" t="s">
        <v>101</v>
      </c>
    </row>
    <row r="20" spans="1:25" ht="15.75" x14ac:dyDescent="0.25">
      <c r="A20" s="151" t="s">
        <v>155</v>
      </c>
      <c r="B20" s="225" t="s">
        <v>161</v>
      </c>
      <c r="C20" s="345" t="s">
        <v>101</v>
      </c>
      <c r="D20" s="345" t="s">
        <v>101</v>
      </c>
      <c r="E20" s="345" t="s">
        <v>101</v>
      </c>
      <c r="F20" s="345" t="s">
        <v>101</v>
      </c>
      <c r="G20" s="345" t="s">
        <v>101</v>
      </c>
      <c r="H20" s="345" t="s">
        <v>101</v>
      </c>
      <c r="I20" s="345" t="s">
        <v>101</v>
      </c>
      <c r="J20" s="345" t="s">
        <v>101</v>
      </c>
      <c r="K20" s="345" t="s">
        <v>101</v>
      </c>
      <c r="L20" s="345" t="s">
        <v>101</v>
      </c>
      <c r="M20" s="345" t="s">
        <v>101</v>
      </c>
      <c r="N20" s="345" t="s">
        <v>101</v>
      </c>
      <c r="O20" s="345" t="s">
        <v>101</v>
      </c>
      <c r="P20" s="345" t="s">
        <v>101</v>
      </c>
      <c r="Q20" s="345" t="s">
        <v>101</v>
      </c>
      <c r="R20" s="345" t="s">
        <v>101</v>
      </c>
      <c r="S20" s="345" t="s">
        <v>101</v>
      </c>
      <c r="T20" s="345" t="s">
        <v>101</v>
      </c>
      <c r="U20" s="345" t="s">
        <v>101</v>
      </c>
      <c r="V20" s="345" t="s">
        <v>101</v>
      </c>
      <c r="W20" s="345" t="s">
        <v>101</v>
      </c>
      <c r="X20" s="345" t="s">
        <v>101</v>
      </c>
      <c r="Y20" s="345" t="s">
        <v>101</v>
      </c>
    </row>
    <row r="21" spans="1:25" ht="16.5" customHeight="1" x14ac:dyDescent="0.25">
      <c r="A21" s="151" t="s">
        <v>155</v>
      </c>
      <c r="B21" s="162" t="s">
        <v>163</v>
      </c>
      <c r="C21" s="345" t="s">
        <v>101</v>
      </c>
      <c r="D21" s="345" t="s">
        <v>101</v>
      </c>
      <c r="E21" s="345" t="s">
        <v>101</v>
      </c>
      <c r="F21" s="345" t="s">
        <v>101</v>
      </c>
      <c r="G21" s="345" t="s">
        <v>101</v>
      </c>
      <c r="H21" s="345" t="s">
        <v>101</v>
      </c>
      <c r="I21" s="345" t="s">
        <v>101</v>
      </c>
      <c r="J21" s="345" t="s">
        <v>101</v>
      </c>
      <c r="K21" s="345" t="s">
        <v>101</v>
      </c>
      <c r="L21" s="345" t="s">
        <v>101</v>
      </c>
      <c r="M21" s="345" t="s">
        <v>101</v>
      </c>
      <c r="N21" s="345" t="s">
        <v>101</v>
      </c>
      <c r="O21" s="345" t="s">
        <v>101</v>
      </c>
      <c r="P21" s="345" t="s">
        <v>101</v>
      </c>
      <c r="Q21" s="345" t="s">
        <v>101</v>
      </c>
      <c r="R21" s="345" t="s">
        <v>101</v>
      </c>
      <c r="S21" s="345" t="s">
        <v>101</v>
      </c>
      <c r="T21" s="345" t="s">
        <v>101</v>
      </c>
      <c r="U21" s="345" t="s">
        <v>101</v>
      </c>
      <c r="V21" s="345" t="s">
        <v>101</v>
      </c>
      <c r="W21" s="345" t="s">
        <v>101</v>
      </c>
      <c r="X21" s="345" t="s">
        <v>101</v>
      </c>
      <c r="Y21" s="345" t="s">
        <v>101</v>
      </c>
    </row>
    <row r="22" spans="1:25" ht="15.75" x14ac:dyDescent="0.25">
      <c r="A22" s="151" t="s">
        <v>155</v>
      </c>
      <c r="B22" s="163" t="s">
        <v>165</v>
      </c>
      <c r="C22" s="345" t="s">
        <v>101</v>
      </c>
      <c r="D22" s="345" t="s">
        <v>101</v>
      </c>
      <c r="E22" s="345" t="s">
        <v>101</v>
      </c>
      <c r="F22" s="345" t="s">
        <v>101</v>
      </c>
      <c r="G22" s="345" t="s">
        <v>101</v>
      </c>
      <c r="H22" s="345" t="s">
        <v>101</v>
      </c>
      <c r="I22" s="345" t="s">
        <v>101</v>
      </c>
      <c r="J22" s="345" t="s">
        <v>101</v>
      </c>
      <c r="K22" s="345" t="s">
        <v>101</v>
      </c>
      <c r="L22" s="345" t="s">
        <v>101</v>
      </c>
      <c r="M22" s="345" t="s">
        <v>101</v>
      </c>
      <c r="N22" s="345" t="s">
        <v>101</v>
      </c>
      <c r="O22" s="345" t="s">
        <v>101</v>
      </c>
      <c r="P22" s="345" t="s">
        <v>101</v>
      </c>
      <c r="Q22" s="345" t="s">
        <v>101</v>
      </c>
      <c r="R22" s="345" t="s">
        <v>101</v>
      </c>
      <c r="S22" s="345" t="s">
        <v>101</v>
      </c>
      <c r="T22" s="345" t="s">
        <v>101</v>
      </c>
      <c r="U22" s="345" t="s">
        <v>101</v>
      </c>
      <c r="V22" s="345" t="s">
        <v>101</v>
      </c>
      <c r="W22" s="345" t="s">
        <v>101</v>
      </c>
      <c r="X22" s="345" t="s">
        <v>101</v>
      </c>
      <c r="Y22" s="345" t="s">
        <v>101</v>
      </c>
    </row>
    <row r="23" spans="1:25" ht="15.75" x14ac:dyDescent="0.25">
      <c r="A23" s="151" t="s">
        <v>155</v>
      </c>
      <c r="B23" s="163" t="s">
        <v>167</v>
      </c>
      <c r="C23" s="345" t="s">
        <v>101</v>
      </c>
      <c r="D23" s="345" t="s">
        <v>101</v>
      </c>
      <c r="E23" s="345" t="s">
        <v>101</v>
      </c>
      <c r="F23" s="345" t="s">
        <v>101</v>
      </c>
      <c r="G23" s="345" t="s">
        <v>101</v>
      </c>
      <c r="H23" s="345" t="s">
        <v>101</v>
      </c>
      <c r="I23" s="345" t="s">
        <v>101</v>
      </c>
      <c r="J23" s="345" t="s">
        <v>101</v>
      </c>
      <c r="K23" s="345" t="s">
        <v>101</v>
      </c>
      <c r="L23" s="345" t="s">
        <v>101</v>
      </c>
      <c r="M23" s="345" t="s">
        <v>101</v>
      </c>
      <c r="N23" s="345" t="s">
        <v>101</v>
      </c>
      <c r="O23" s="345" t="s">
        <v>101</v>
      </c>
      <c r="P23" s="345" t="s">
        <v>101</v>
      </c>
      <c r="Q23" s="345" t="s">
        <v>101</v>
      </c>
      <c r="R23" s="345" t="s">
        <v>101</v>
      </c>
      <c r="S23" s="345" t="s">
        <v>101</v>
      </c>
      <c r="T23" s="345" t="s">
        <v>101</v>
      </c>
      <c r="U23" s="345" t="s">
        <v>101</v>
      </c>
      <c r="V23" s="345" t="s">
        <v>101</v>
      </c>
      <c r="W23" s="345" t="s">
        <v>101</v>
      </c>
      <c r="X23" s="345" t="s">
        <v>101</v>
      </c>
      <c r="Y23" s="345" t="s">
        <v>101</v>
      </c>
    </row>
    <row r="24" spans="1:25" ht="17.25" customHeight="1" x14ac:dyDescent="0.25">
      <c r="A24" s="151" t="s">
        <v>155</v>
      </c>
      <c r="B24" s="164" t="s">
        <v>169</v>
      </c>
      <c r="C24" s="345" t="s">
        <v>101</v>
      </c>
      <c r="D24" s="345" t="s">
        <v>101</v>
      </c>
      <c r="E24" s="345" t="s">
        <v>101</v>
      </c>
      <c r="F24" s="345" t="s">
        <v>101</v>
      </c>
      <c r="G24" s="345" t="s">
        <v>101</v>
      </c>
      <c r="H24" s="345" t="s">
        <v>101</v>
      </c>
      <c r="I24" s="345" t="s">
        <v>101</v>
      </c>
      <c r="J24" s="345" t="s">
        <v>101</v>
      </c>
      <c r="K24" s="345" t="s">
        <v>101</v>
      </c>
      <c r="L24" s="345" t="s">
        <v>101</v>
      </c>
      <c r="M24" s="345" t="s">
        <v>101</v>
      </c>
      <c r="N24" s="345" t="s">
        <v>101</v>
      </c>
      <c r="O24" s="345" t="s">
        <v>101</v>
      </c>
      <c r="P24" s="345" t="s">
        <v>101</v>
      </c>
      <c r="Q24" s="345" t="s">
        <v>101</v>
      </c>
      <c r="R24" s="345" t="s">
        <v>101</v>
      </c>
      <c r="S24" s="345" t="s">
        <v>101</v>
      </c>
      <c r="T24" s="345" t="s">
        <v>101</v>
      </c>
      <c r="U24" s="345" t="s">
        <v>101</v>
      </c>
      <c r="V24" s="345" t="s">
        <v>101</v>
      </c>
      <c r="W24" s="345" t="s">
        <v>101</v>
      </c>
      <c r="X24" s="345" t="s">
        <v>101</v>
      </c>
      <c r="Y24" s="345" t="s">
        <v>101</v>
      </c>
    </row>
    <row r="25" spans="1:25" ht="16.5" customHeight="1" x14ac:dyDescent="0.25">
      <c r="A25" s="151" t="s">
        <v>155</v>
      </c>
      <c r="B25" s="164" t="s">
        <v>171</v>
      </c>
      <c r="C25" s="345" t="s">
        <v>101</v>
      </c>
      <c r="D25" s="345" t="s">
        <v>101</v>
      </c>
      <c r="E25" s="345" t="s">
        <v>101</v>
      </c>
      <c r="F25" s="345" t="s">
        <v>101</v>
      </c>
      <c r="G25" s="345" t="s">
        <v>101</v>
      </c>
      <c r="H25" s="345" t="s">
        <v>101</v>
      </c>
      <c r="I25" s="345" t="s">
        <v>101</v>
      </c>
      <c r="J25" s="345" t="s">
        <v>101</v>
      </c>
      <c r="K25" s="345" t="s">
        <v>101</v>
      </c>
      <c r="L25" s="345" t="s">
        <v>101</v>
      </c>
      <c r="M25" s="345" t="s">
        <v>101</v>
      </c>
      <c r="N25" s="345" t="s">
        <v>101</v>
      </c>
      <c r="O25" s="345" t="s">
        <v>101</v>
      </c>
      <c r="P25" s="345" t="s">
        <v>101</v>
      </c>
      <c r="Q25" s="345" t="s">
        <v>101</v>
      </c>
      <c r="R25" s="345" t="s">
        <v>101</v>
      </c>
      <c r="S25" s="345" t="s">
        <v>101</v>
      </c>
      <c r="T25" s="345" t="s">
        <v>101</v>
      </c>
      <c r="U25" s="345" t="s">
        <v>101</v>
      </c>
      <c r="V25" s="345" t="s">
        <v>101</v>
      </c>
      <c r="W25" s="345" t="s">
        <v>101</v>
      </c>
      <c r="X25" s="345" t="s">
        <v>101</v>
      </c>
      <c r="Y25" s="345" t="s">
        <v>101</v>
      </c>
    </row>
    <row r="26" spans="1:25" ht="15.75" x14ac:dyDescent="0.25">
      <c r="A26" s="151" t="s">
        <v>155</v>
      </c>
      <c r="B26" s="241" t="s">
        <v>173</v>
      </c>
      <c r="C26" s="345" t="s">
        <v>101</v>
      </c>
      <c r="D26" s="345" t="s">
        <v>101</v>
      </c>
      <c r="E26" s="345" t="s">
        <v>101</v>
      </c>
      <c r="F26" s="345" t="s">
        <v>101</v>
      </c>
      <c r="G26" s="345" t="s">
        <v>101</v>
      </c>
      <c r="H26" s="345" t="s">
        <v>101</v>
      </c>
      <c r="I26" s="345" t="s">
        <v>101</v>
      </c>
      <c r="J26" s="345" t="s">
        <v>101</v>
      </c>
      <c r="K26" s="345" t="s">
        <v>101</v>
      </c>
      <c r="L26" s="345" t="s">
        <v>101</v>
      </c>
      <c r="M26" s="345" t="s">
        <v>101</v>
      </c>
      <c r="N26" s="345" t="s">
        <v>101</v>
      </c>
      <c r="O26" s="345" t="s">
        <v>101</v>
      </c>
      <c r="P26" s="345" t="s">
        <v>101</v>
      </c>
      <c r="Q26" s="345" t="s">
        <v>101</v>
      </c>
      <c r="R26" s="345" t="s">
        <v>101</v>
      </c>
      <c r="S26" s="345" t="s">
        <v>101</v>
      </c>
      <c r="T26" s="345" t="s">
        <v>101</v>
      </c>
      <c r="U26" s="345" t="s">
        <v>101</v>
      </c>
      <c r="V26" s="345" t="s">
        <v>101</v>
      </c>
      <c r="W26" s="345" t="s">
        <v>101</v>
      </c>
      <c r="X26" s="345" t="s">
        <v>101</v>
      </c>
      <c r="Y26" s="345" t="s">
        <v>101</v>
      </c>
    </row>
    <row r="27" spans="1:25" ht="17.25" customHeight="1" x14ac:dyDescent="0.25">
      <c r="A27" s="151" t="s">
        <v>155</v>
      </c>
      <c r="B27" s="164" t="s">
        <v>175</v>
      </c>
      <c r="C27" s="345" t="s">
        <v>101</v>
      </c>
      <c r="D27" s="345" t="s">
        <v>101</v>
      </c>
      <c r="E27" s="345" t="s">
        <v>101</v>
      </c>
      <c r="F27" s="345" t="s">
        <v>101</v>
      </c>
      <c r="G27" s="345" t="s">
        <v>101</v>
      </c>
      <c r="H27" s="345" t="s">
        <v>101</v>
      </c>
      <c r="I27" s="345" t="s">
        <v>101</v>
      </c>
      <c r="J27" s="345" t="s">
        <v>101</v>
      </c>
      <c r="K27" s="345" t="s">
        <v>101</v>
      </c>
      <c r="L27" s="345" t="s">
        <v>101</v>
      </c>
      <c r="M27" s="345" t="s">
        <v>101</v>
      </c>
      <c r="N27" s="345" t="s">
        <v>101</v>
      </c>
      <c r="O27" s="345" t="s">
        <v>101</v>
      </c>
      <c r="P27" s="345" t="s">
        <v>101</v>
      </c>
      <c r="Q27" s="345" t="s">
        <v>101</v>
      </c>
      <c r="R27" s="345" t="s">
        <v>101</v>
      </c>
      <c r="S27" s="345" t="s">
        <v>101</v>
      </c>
      <c r="T27" s="345" t="s">
        <v>101</v>
      </c>
      <c r="U27" s="345" t="s">
        <v>101</v>
      </c>
      <c r="V27" s="345" t="s">
        <v>101</v>
      </c>
      <c r="W27" s="345" t="s">
        <v>101</v>
      </c>
      <c r="X27" s="345" t="s">
        <v>101</v>
      </c>
      <c r="Y27" s="345" t="s">
        <v>101</v>
      </c>
    </row>
    <row r="28" spans="1:25" ht="17.25" customHeight="1" x14ac:dyDescent="0.25">
      <c r="A28" s="151" t="s">
        <v>155</v>
      </c>
      <c r="B28" s="166" t="s">
        <v>177</v>
      </c>
      <c r="C28" s="345" t="s">
        <v>101</v>
      </c>
      <c r="D28" s="345" t="s">
        <v>101</v>
      </c>
      <c r="E28" s="345" t="s">
        <v>101</v>
      </c>
      <c r="F28" s="345" t="s">
        <v>101</v>
      </c>
      <c r="G28" s="345" t="s">
        <v>101</v>
      </c>
      <c r="H28" s="345" t="s">
        <v>101</v>
      </c>
      <c r="I28" s="345" t="s">
        <v>101</v>
      </c>
      <c r="J28" s="345" t="s">
        <v>101</v>
      </c>
      <c r="K28" s="345" t="s">
        <v>101</v>
      </c>
      <c r="L28" s="345" t="s">
        <v>101</v>
      </c>
      <c r="M28" s="345" t="s">
        <v>101</v>
      </c>
      <c r="N28" s="345" t="s">
        <v>101</v>
      </c>
      <c r="O28" s="345" t="s">
        <v>101</v>
      </c>
      <c r="P28" s="345" t="s">
        <v>101</v>
      </c>
      <c r="Q28" s="345" t="s">
        <v>101</v>
      </c>
      <c r="R28" s="345" t="s">
        <v>101</v>
      </c>
      <c r="S28" s="345" t="s">
        <v>101</v>
      </c>
      <c r="T28" s="345" t="s">
        <v>101</v>
      </c>
      <c r="U28" s="345" t="s">
        <v>101</v>
      </c>
      <c r="V28" s="345" t="s">
        <v>101</v>
      </c>
      <c r="W28" s="345" t="s">
        <v>101</v>
      </c>
      <c r="X28" s="345" t="s">
        <v>101</v>
      </c>
      <c r="Y28" s="345" t="s">
        <v>101</v>
      </c>
    </row>
    <row r="29" spans="1:25" ht="17.25" customHeight="1" x14ac:dyDescent="0.25">
      <c r="A29" s="151" t="s">
        <v>155</v>
      </c>
      <c r="B29" s="167" t="s">
        <v>179</v>
      </c>
      <c r="C29" s="345" t="s">
        <v>101</v>
      </c>
      <c r="D29" s="345" t="s">
        <v>101</v>
      </c>
      <c r="E29" s="345" t="s">
        <v>101</v>
      </c>
      <c r="F29" s="345" t="s">
        <v>101</v>
      </c>
      <c r="G29" s="345" t="s">
        <v>101</v>
      </c>
      <c r="H29" s="345" t="s">
        <v>101</v>
      </c>
      <c r="I29" s="345" t="s">
        <v>101</v>
      </c>
      <c r="J29" s="345" t="s">
        <v>101</v>
      </c>
      <c r="K29" s="345" t="s">
        <v>101</v>
      </c>
      <c r="L29" s="345" t="s">
        <v>101</v>
      </c>
      <c r="M29" s="345" t="s">
        <v>101</v>
      </c>
      <c r="N29" s="345" t="s">
        <v>101</v>
      </c>
      <c r="O29" s="345" t="s">
        <v>101</v>
      </c>
      <c r="P29" s="345" t="s">
        <v>101</v>
      </c>
      <c r="Q29" s="345" t="s">
        <v>101</v>
      </c>
      <c r="R29" s="345" t="s">
        <v>101</v>
      </c>
      <c r="S29" s="345" t="s">
        <v>101</v>
      </c>
      <c r="T29" s="345" t="s">
        <v>101</v>
      </c>
      <c r="U29" s="345" t="s">
        <v>101</v>
      </c>
      <c r="V29" s="345" t="s">
        <v>101</v>
      </c>
      <c r="W29" s="345" t="s">
        <v>101</v>
      </c>
      <c r="X29" s="345" t="s">
        <v>101</v>
      </c>
      <c r="Y29" s="345" t="s">
        <v>101</v>
      </c>
    </row>
    <row r="30" spans="1:25" ht="17.25" customHeight="1" x14ac:dyDescent="0.25">
      <c r="A30" s="151" t="s">
        <v>155</v>
      </c>
      <c r="B30" s="167" t="s">
        <v>181</v>
      </c>
      <c r="C30" s="345" t="s">
        <v>101</v>
      </c>
      <c r="D30" s="345" t="s">
        <v>101</v>
      </c>
      <c r="E30" s="345" t="s">
        <v>101</v>
      </c>
      <c r="F30" s="345" t="s">
        <v>101</v>
      </c>
      <c r="G30" s="345" t="s">
        <v>101</v>
      </c>
      <c r="H30" s="345" t="s">
        <v>101</v>
      </c>
      <c r="I30" s="345" t="s">
        <v>101</v>
      </c>
      <c r="J30" s="345" t="s">
        <v>101</v>
      </c>
      <c r="K30" s="345" t="s">
        <v>101</v>
      </c>
      <c r="L30" s="345" t="s">
        <v>101</v>
      </c>
      <c r="M30" s="345" t="s">
        <v>101</v>
      </c>
      <c r="N30" s="345" t="s">
        <v>101</v>
      </c>
      <c r="O30" s="345" t="s">
        <v>101</v>
      </c>
      <c r="P30" s="345" t="s">
        <v>101</v>
      </c>
      <c r="Q30" s="345" t="s">
        <v>101</v>
      </c>
      <c r="R30" s="345" t="s">
        <v>101</v>
      </c>
      <c r="S30" s="345" t="s">
        <v>101</v>
      </c>
      <c r="T30" s="345" t="s">
        <v>101</v>
      </c>
      <c r="U30" s="345" t="s">
        <v>101</v>
      </c>
      <c r="V30" s="345" t="s">
        <v>101</v>
      </c>
      <c r="W30" s="345" t="s">
        <v>101</v>
      </c>
      <c r="X30" s="345" t="s">
        <v>101</v>
      </c>
      <c r="Y30" s="345" t="s">
        <v>101</v>
      </c>
    </row>
    <row r="31" spans="1:25" ht="15.75" customHeight="1" x14ac:dyDescent="0.25">
      <c r="A31" s="151" t="s">
        <v>155</v>
      </c>
      <c r="B31" s="166" t="s">
        <v>183</v>
      </c>
      <c r="C31" s="345" t="s">
        <v>101</v>
      </c>
      <c r="D31" s="345" t="s">
        <v>101</v>
      </c>
      <c r="E31" s="345" t="s">
        <v>101</v>
      </c>
      <c r="F31" s="345" t="s">
        <v>101</v>
      </c>
      <c r="G31" s="345" t="s">
        <v>101</v>
      </c>
      <c r="H31" s="345" t="s">
        <v>101</v>
      </c>
      <c r="I31" s="345" t="s">
        <v>101</v>
      </c>
      <c r="J31" s="345" t="s">
        <v>101</v>
      </c>
      <c r="K31" s="345" t="s">
        <v>101</v>
      </c>
      <c r="L31" s="345" t="s">
        <v>101</v>
      </c>
      <c r="M31" s="345" t="s">
        <v>101</v>
      </c>
      <c r="N31" s="345" t="s">
        <v>101</v>
      </c>
      <c r="O31" s="345" t="s">
        <v>101</v>
      </c>
      <c r="P31" s="345" t="s">
        <v>101</v>
      </c>
      <c r="Q31" s="345" t="s">
        <v>101</v>
      </c>
      <c r="R31" s="345" t="s">
        <v>101</v>
      </c>
      <c r="S31" s="345" t="s">
        <v>101</v>
      </c>
      <c r="T31" s="345" t="s">
        <v>101</v>
      </c>
      <c r="U31" s="345" t="s">
        <v>101</v>
      </c>
      <c r="V31" s="345" t="s">
        <v>101</v>
      </c>
      <c r="W31" s="345" t="s">
        <v>101</v>
      </c>
      <c r="X31" s="345" t="s">
        <v>101</v>
      </c>
      <c r="Y31" s="345" t="s">
        <v>101</v>
      </c>
    </row>
    <row r="32" spans="1:25" ht="18" customHeight="1" x14ac:dyDescent="0.25">
      <c r="A32" s="151" t="s">
        <v>155</v>
      </c>
      <c r="B32" s="167" t="s">
        <v>185</v>
      </c>
      <c r="C32" s="345" t="s">
        <v>101</v>
      </c>
      <c r="D32" s="345" t="s">
        <v>101</v>
      </c>
      <c r="E32" s="345" t="s">
        <v>101</v>
      </c>
      <c r="F32" s="345" t="s">
        <v>101</v>
      </c>
      <c r="G32" s="345" t="s">
        <v>101</v>
      </c>
      <c r="H32" s="345" t="s">
        <v>101</v>
      </c>
      <c r="I32" s="345" t="s">
        <v>101</v>
      </c>
      <c r="J32" s="345" t="s">
        <v>101</v>
      </c>
      <c r="K32" s="345" t="s">
        <v>101</v>
      </c>
      <c r="L32" s="345" t="s">
        <v>101</v>
      </c>
      <c r="M32" s="345" t="s">
        <v>101</v>
      </c>
      <c r="N32" s="345" t="s">
        <v>101</v>
      </c>
      <c r="O32" s="345" t="s">
        <v>101</v>
      </c>
      <c r="P32" s="345" t="s">
        <v>101</v>
      </c>
      <c r="Q32" s="345" t="s">
        <v>101</v>
      </c>
      <c r="R32" s="345" t="s">
        <v>101</v>
      </c>
      <c r="S32" s="345" t="s">
        <v>101</v>
      </c>
      <c r="T32" s="345" t="s">
        <v>101</v>
      </c>
      <c r="U32" s="345" t="s">
        <v>101</v>
      </c>
      <c r="V32" s="345" t="s">
        <v>101</v>
      </c>
      <c r="W32" s="345" t="s">
        <v>101</v>
      </c>
      <c r="X32" s="345" t="s">
        <v>101</v>
      </c>
      <c r="Y32" s="345" t="s">
        <v>101</v>
      </c>
    </row>
    <row r="33" spans="1:25" ht="18.75" customHeight="1" x14ac:dyDescent="0.25">
      <c r="A33" s="151" t="s">
        <v>155</v>
      </c>
      <c r="B33" s="164" t="s">
        <v>177</v>
      </c>
      <c r="C33" s="345" t="s">
        <v>101</v>
      </c>
      <c r="D33" s="345" t="s">
        <v>101</v>
      </c>
      <c r="E33" s="345" t="s">
        <v>101</v>
      </c>
      <c r="F33" s="345" t="s">
        <v>101</v>
      </c>
      <c r="G33" s="345" t="s">
        <v>101</v>
      </c>
      <c r="H33" s="345" t="s">
        <v>101</v>
      </c>
      <c r="I33" s="345" t="s">
        <v>101</v>
      </c>
      <c r="J33" s="345" t="s">
        <v>101</v>
      </c>
      <c r="K33" s="345" t="s">
        <v>101</v>
      </c>
      <c r="L33" s="345" t="s">
        <v>101</v>
      </c>
      <c r="M33" s="345" t="s">
        <v>101</v>
      </c>
      <c r="N33" s="345" t="s">
        <v>101</v>
      </c>
      <c r="O33" s="345" t="s">
        <v>101</v>
      </c>
      <c r="P33" s="345" t="s">
        <v>101</v>
      </c>
      <c r="Q33" s="345" t="s">
        <v>101</v>
      </c>
      <c r="R33" s="345" t="s">
        <v>101</v>
      </c>
      <c r="S33" s="345" t="s">
        <v>101</v>
      </c>
      <c r="T33" s="345" t="s">
        <v>101</v>
      </c>
      <c r="U33" s="345" t="s">
        <v>101</v>
      </c>
      <c r="V33" s="345" t="s">
        <v>101</v>
      </c>
      <c r="W33" s="345" t="s">
        <v>101</v>
      </c>
      <c r="X33" s="345" t="s">
        <v>101</v>
      </c>
      <c r="Y33" s="345" t="s">
        <v>101</v>
      </c>
    </row>
    <row r="34" spans="1:25" ht="36" customHeight="1" x14ac:dyDescent="0.25">
      <c r="A34" s="151" t="s">
        <v>188</v>
      </c>
      <c r="B34" s="152" t="s">
        <v>189</v>
      </c>
      <c r="C34" s="345" t="s">
        <v>101</v>
      </c>
      <c r="D34" s="345" t="s">
        <v>101</v>
      </c>
      <c r="E34" s="345" t="s">
        <v>101</v>
      </c>
      <c r="F34" s="345" t="s">
        <v>101</v>
      </c>
      <c r="G34" s="345" t="s">
        <v>101</v>
      </c>
      <c r="H34" s="345" t="s">
        <v>101</v>
      </c>
      <c r="I34" s="345" t="s">
        <v>101</v>
      </c>
      <c r="J34" s="345" t="s">
        <v>101</v>
      </c>
      <c r="K34" s="345" t="s">
        <v>101</v>
      </c>
      <c r="L34" s="345" t="s">
        <v>101</v>
      </c>
      <c r="M34" s="345" t="s">
        <v>101</v>
      </c>
      <c r="N34" s="345" t="s">
        <v>101</v>
      </c>
      <c r="O34" s="345" t="s">
        <v>101</v>
      </c>
      <c r="P34" s="345" t="s">
        <v>101</v>
      </c>
      <c r="Q34" s="345" t="s">
        <v>101</v>
      </c>
      <c r="R34" s="345" t="s">
        <v>101</v>
      </c>
      <c r="S34" s="345" t="s">
        <v>101</v>
      </c>
      <c r="T34" s="345" t="s">
        <v>101</v>
      </c>
      <c r="U34" s="345" t="s">
        <v>101</v>
      </c>
      <c r="V34" s="345" t="s">
        <v>101</v>
      </c>
      <c r="W34" s="345" t="s">
        <v>101</v>
      </c>
      <c r="X34" s="345" t="s">
        <v>101</v>
      </c>
      <c r="Y34" s="345" t="s">
        <v>101</v>
      </c>
    </row>
    <row r="35" spans="1:25" ht="33.75" customHeight="1" x14ac:dyDescent="0.25">
      <c r="A35" s="151" t="s">
        <v>190</v>
      </c>
      <c r="B35" s="152" t="s">
        <v>191</v>
      </c>
      <c r="C35" s="345" t="s">
        <v>101</v>
      </c>
      <c r="D35" s="345" t="s">
        <v>101</v>
      </c>
      <c r="E35" s="345" t="s">
        <v>101</v>
      </c>
      <c r="F35" s="345" t="s">
        <v>101</v>
      </c>
      <c r="G35" s="345" t="s">
        <v>101</v>
      </c>
      <c r="H35" s="345" t="s">
        <v>101</v>
      </c>
      <c r="I35" s="345" t="s">
        <v>101</v>
      </c>
      <c r="J35" s="345" t="s">
        <v>101</v>
      </c>
      <c r="K35" s="345" t="s">
        <v>101</v>
      </c>
      <c r="L35" s="345" t="s">
        <v>101</v>
      </c>
      <c r="M35" s="345" t="s">
        <v>101</v>
      </c>
      <c r="N35" s="345" t="s">
        <v>101</v>
      </c>
      <c r="O35" s="345" t="s">
        <v>101</v>
      </c>
      <c r="P35" s="345" t="s">
        <v>101</v>
      </c>
      <c r="Q35" s="345" t="s">
        <v>101</v>
      </c>
      <c r="R35" s="345" t="s">
        <v>101</v>
      </c>
      <c r="S35" s="345" t="s">
        <v>101</v>
      </c>
      <c r="T35" s="345" t="s">
        <v>101</v>
      </c>
      <c r="U35" s="345" t="s">
        <v>101</v>
      </c>
      <c r="V35" s="345" t="s">
        <v>101</v>
      </c>
      <c r="W35" s="345" t="s">
        <v>101</v>
      </c>
      <c r="X35" s="345" t="s">
        <v>101</v>
      </c>
      <c r="Y35" s="345" t="s">
        <v>101</v>
      </c>
    </row>
    <row r="36" spans="1:25" ht="18" customHeight="1" x14ac:dyDescent="0.25">
      <c r="A36" s="151" t="s">
        <v>192</v>
      </c>
      <c r="B36" s="152" t="s">
        <v>193</v>
      </c>
      <c r="C36" s="345" t="s">
        <v>101</v>
      </c>
      <c r="D36" s="345" t="s">
        <v>101</v>
      </c>
      <c r="E36" s="345" t="s">
        <v>101</v>
      </c>
      <c r="F36" s="345" t="s">
        <v>101</v>
      </c>
      <c r="G36" s="345" t="s">
        <v>101</v>
      </c>
      <c r="H36" s="345" t="s">
        <v>101</v>
      </c>
      <c r="I36" s="345" t="s">
        <v>101</v>
      </c>
      <c r="J36" s="345" t="s">
        <v>101</v>
      </c>
      <c r="K36" s="345" t="s">
        <v>101</v>
      </c>
      <c r="L36" s="345" t="s">
        <v>101</v>
      </c>
      <c r="M36" s="345" t="s">
        <v>101</v>
      </c>
      <c r="N36" s="345" t="s">
        <v>101</v>
      </c>
      <c r="O36" s="345" t="s">
        <v>101</v>
      </c>
      <c r="P36" s="345" t="s">
        <v>101</v>
      </c>
      <c r="Q36" s="345" t="s">
        <v>101</v>
      </c>
      <c r="R36" s="345" t="s">
        <v>101</v>
      </c>
      <c r="S36" s="345" t="s">
        <v>101</v>
      </c>
      <c r="T36" s="345" t="s">
        <v>101</v>
      </c>
      <c r="U36" s="345" t="s">
        <v>101</v>
      </c>
      <c r="V36" s="345" t="s">
        <v>101</v>
      </c>
      <c r="W36" s="345" t="s">
        <v>101</v>
      </c>
      <c r="X36" s="345" t="s">
        <v>101</v>
      </c>
      <c r="Y36" s="345" t="s">
        <v>101</v>
      </c>
    </row>
    <row r="37" spans="1:25" ht="30" customHeight="1" x14ac:dyDescent="0.25">
      <c r="A37" s="151" t="s">
        <v>192</v>
      </c>
      <c r="B37" s="162" t="s">
        <v>194</v>
      </c>
      <c r="C37" s="345" t="s">
        <v>101</v>
      </c>
      <c r="D37" s="345" t="s">
        <v>101</v>
      </c>
      <c r="E37" s="345" t="s">
        <v>101</v>
      </c>
      <c r="F37" s="345" t="s">
        <v>101</v>
      </c>
      <c r="G37" s="345" t="s">
        <v>101</v>
      </c>
      <c r="H37" s="345" t="s">
        <v>101</v>
      </c>
      <c r="I37" s="345" t="s">
        <v>101</v>
      </c>
      <c r="J37" s="345" t="s">
        <v>101</v>
      </c>
      <c r="K37" s="345" t="s">
        <v>101</v>
      </c>
      <c r="L37" s="345" t="s">
        <v>101</v>
      </c>
      <c r="M37" s="345" t="s">
        <v>101</v>
      </c>
      <c r="N37" s="345" t="s">
        <v>101</v>
      </c>
      <c r="O37" s="345" t="s">
        <v>101</v>
      </c>
      <c r="P37" s="345" t="s">
        <v>101</v>
      </c>
      <c r="Q37" s="345" t="s">
        <v>101</v>
      </c>
      <c r="R37" s="345" t="s">
        <v>101</v>
      </c>
      <c r="S37" s="345" t="s">
        <v>101</v>
      </c>
      <c r="T37" s="345" t="s">
        <v>101</v>
      </c>
      <c r="U37" s="345" t="s">
        <v>101</v>
      </c>
      <c r="V37" s="345" t="s">
        <v>101</v>
      </c>
      <c r="W37" s="345" t="s">
        <v>101</v>
      </c>
      <c r="X37" s="345" t="s">
        <v>101</v>
      </c>
      <c r="Y37" s="345" t="s">
        <v>101</v>
      </c>
    </row>
    <row r="38" spans="1:25" ht="31.5" x14ac:dyDescent="0.25">
      <c r="A38" s="151" t="s">
        <v>192</v>
      </c>
      <c r="B38" s="168" t="s">
        <v>196</v>
      </c>
      <c r="C38" s="345" t="s">
        <v>101</v>
      </c>
      <c r="D38" s="345" t="s">
        <v>101</v>
      </c>
      <c r="E38" s="345" t="s">
        <v>101</v>
      </c>
      <c r="F38" s="345" t="s">
        <v>101</v>
      </c>
      <c r="G38" s="345" t="s">
        <v>101</v>
      </c>
      <c r="H38" s="345" t="s">
        <v>101</v>
      </c>
      <c r="I38" s="345" t="s">
        <v>101</v>
      </c>
      <c r="J38" s="345" t="s">
        <v>101</v>
      </c>
      <c r="K38" s="345" t="s">
        <v>101</v>
      </c>
      <c r="L38" s="345" t="s">
        <v>101</v>
      </c>
      <c r="M38" s="345" t="s">
        <v>101</v>
      </c>
      <c r="N38" s="345" t="s">
        <v>101</v>
      </c>
      <c r="O38" s="345" t="s">
        <v>101</v>
      </c>
      <c r="P38" s="345" t="s">
        <v>101</v>
      </c>
      <c r="Q38" s="345" t="s">
        <v>101</v>
      </c>
      <c r="R38" s="345" t="s">
        <v>101</v>
      </c>
      <c r="S38" s="345" t="s">
        <v>101</v>
      </c>
      <c r="T38" s="345" t="s">
        <v>101</v>
      </c>
      <c r="U38" s="345" t="s">
        <v>101</v>
      </c>
      <c r="V38" s="345" t="s">
        <v>101</v>
      </c>
      <c r="W38" s="345" t="s">
        <v>101</v>
      </c>
      <c r="X38" s="345" t="s">
        <v>101</v>
      </c>
      <c r="Y38" s="345" t="s">
        <v>101</v>
      </c>
    </row>
    <row r="39" spans="1:25" ht="34.5" customHeight="1" x14ac:dyDescent="0.25">
      <c r="A39" s="151" t="s">
        <v>192</v>
      </c>
      <c r="B39" s="168" t="s">
        <v>198</v>
      </c>
      <c r="C39" s="345" t="s">
        <v>101</v>
      </c>
      <c r="D39" s="345" t="s">
        <v>101</v>
      </c>
      <c r="E39" s="345" t="s">
        <v>101</v>
      </c>
      <c r="F39" s="345" t="s">
        <v>101</v>
      </c>
      <c r="G39" s="345" t="s">
        <v>101</v>
      </c>
      <c r="H39" s="345" t="s">
        <v>101</v>
      </c>
      <c r="I39" s="345" t="s">
        <v>101</v>
      </c>
      <c r="J39" s="345" t="s">
        <v>101</v>
      </c>
      <c r="K39" s="345" t="s">
        <v>101</v>
      </c>
      <c r="L39" s="345" t="s">
        <v>101</v>
      </c>
      <c r="M39" s="345" t="s">
        <v>101</v>
      </c>
      <c r="N39" s="345" t="s">
        <v>101</v>
      </c>
      <c r="O39" s="345" t="s">
        <v>101</v>
      </c>
      <c r="P39" s="345" t="s">
        <v>101</v>
      </c>
      <c r="Q39" s="345" t="s">
        <v>101</v>
      </c>
      <c r="R39" s="345" t="s">
        <v>101</v>
      </c>
      <c r="S39" s="345" t="s">
        <v>101</v>
      </c>
      <c r="T39" s="345" t="s">
        <v>101</v>
      </c>
      <c r="U39" s="345" t="s">
        <v>101</v>
      </c>
      <c r="V39" s="345" t="s">
        <v>101</v>
      </c>
      <c r="W39" s="345" t="s">
        <v>101</v>
      </c>
      <c r="X39" s="345" t="s">
        <v>101</v>
      </c>
      <c r="Y39" s="345" t="s">
        <v>101</v>
      </c>
    </row>
    <row r="40" spans="1:25" ht="29.25" customHeight="1" x14ac:dyDescent="0.25">
      <c r="A40" s="151" t="s">
        <v>192</v>
      </c>
      <c r="B40" s="241" t="s">
        <v>200</v>
      </c>
      <c r="C40" s="345" t="s">
        <v>101</v>
      </c>
      <c r="D40" s="345" t="s">
        <v>101</v>
      </c>
      <c r="E40" s="345" t="s">
        <v>101</v>
      </c>
      <c r="F40" s="345" t="s">
        <v>101</v>
      </c>
      <c r="G40" s="345" t="s">
        <v>101</v>
      </c>
      <c r="H40" s="345" t="s">
        <v>101</v>
      </c>
      <c r="I40" s="345" t="s">
        <v>101</v>
      </c>
      <c r="J40" s="345" t="s">
        <v>101</v>
      </c>
      <c r="K40" s="345" t="s">
        <v>101</v>
      </c>
      <c r="L40" s="345" t="s">
        <v>101</v>
      </c>
      <c r="M40" s="345" t="s">
        <v>101</v>
      </c>
      <c r="N40" s="345" t="s">
        <v>101</v>
      </c>
      <c r="O40" s="345" t="s">
        <v>101</v>
      </c>
      <c r="P40" s="345" t="s">
        <v>101</v>
      </c>
      <c r="Q40" s="345" t="s">
        <v>101</v>
      </c>
      <c r="R40" s="345" t="s">
        <v>101</v>
      </c>
      <c r="S40" s="345" t="s">
        <v>101</v>
      </c>
      <c r="T40" s="345" t="s">
        <v>101</v>
      </c>
      <c r="U40" s="345" t="s">
        <v>101</v>
      </c>
      <c r="V40" s="345" t="s">
        <v>101</v>
      </c>
      <c r="W40" s="345" t="s">
        <v>101</v>
      </c>
      <c r="X40" s="345" t="s">
        <v>101</v>
      </c>
      <c r="Y40" s="345" t="s">
        <v>101</v>
      </c>
    </row>
    <row r="41" spans="1:25" ht="32.25" customHeight="1" x14ac:dyDescent="0.25">
      <c r="A41" s="151" t="s">
        <v>192</v>
      </c>
      <c r="B41" s="240" t="s">
        <v>202</v>
      </c>
      <c r="C41" s="345" t="s">
        <v>101</v>
      </c>
      <c r="D41" s="345" t="s">
        <v>101</v>
      </c>
      <c r="E41" s="345" t="s">
        <v>101</v>
      </c>
      <c r="F41" s="345" t="s">
        <v>101</v>
      </c>
      <c r="G41" s="345" t="s">
        <v>101</v>
      </c>
      <c r="H41" s="345" t="s">
        <v>101</v>
      </c>
      <c r="I41" s="345" t="s">
        <v>101</v>
      </c>
      <c r="J41" s="345" t="s">
        <v>101</v>
      </c>
      <c r="K41" s="345" t="s">
        <v>101</v>
      </c>
      <c r="L41" s="345" t="s">
        <v>101</v>
      </c>
      <c r="M41" s="345" t="s">
        <v>101</v>
      </c>
      <c r="N41" s="345" t="s">
        <v>101</v>
      </c>
      <c r="O41" s="345" t="s">
        <v>101</v>
      </c>
      <c r="P41" s="345" t="s">
        <v>101</v>
      </c>
      <c r="Q41" s="345" t="s">
        <v>101</v>
      </c>
      <c r="R41" s="345" t="s">
        <v>101</v>
      </c>
      <c r="S41" s="345" t="s">
        <v>101</v>
      </c>
      <c r="T41" s="345" t="s">
        <v>101</v>
      </c>
      <c r="U41" s="345" t="s">
        <v>101</v>
      </c>
      <c r="V41" s="345" t="s">
        <v>101</v>
      </c>
      <c r="W41" s="345" t="s">
        <v>101</v>
      </c>
      <c r="X41" s="345" t="s">
        <v>101</v>
      </c>
      <c r="Y41" s="345" t="s">
        <v>101</v>
      </c>
    </row>
    <row r="42" spans="1:25" ht="30" customHeight="1" x14ac:dyDescent="0.25">
      <c r="A42" s="151" t="s">
        <v>204</v>
      </c>
      <c r="B42" s="152" t="s">
        <v>205</v>
      </c>
      <c r="C42" s="345" t="s">
        <v>101</v>
      </c>
      <c r="D42" s="345" t="s">
        <v>101</v>
      </c>
      <c r="E42" s="345" t="s">
        <v>101</v>
      </c>
      <c r="F42" s="345" t="s">
        <v>101</v>
      </c>
      <c r="G42" s="345" t="s">
        <v>101</v>
      </c>
      <c r="H42" s="345" t="s">
        <v>101</v>
      </c>
      <c r="I42" s="345" t="s">
        <v>101</v>
      </c>
      <c r="J42" s="345" t="s">
        <v>101</v>
      </c>
      <c r="K42" s="345" t="s">
        <v>101</v>
      </c>
      <c r="L42" s="345" t="s">
        <v>101</v>
      </c>
      <c r="M42" s="345" t="s">
        <v>101</v>
      </c>
      <c r="N42" s="345" t="s">
        <v>101</v>
      </c>
      <c r="O42" s="345" t="s">
        <v>101</v>
      </c>
      <c r="P42" s="345" t="s">
        <v>101</v>
      </c>
      <c r="Q42" s="345" t="s">
        <v>101</v>
      </c>
      <c r="R42" s="345" t="s">
        <v>101</v>
      </c>
      <c r="S42" s="345" t="s">
        <v>101</v>
      </c>
      <c r="T42" s="345" t="s">
        <v>101</v>
      </c>
      <c r="U42" s="345" t="s">
        <v>101</v>
      </c>
      <c r="V42" s="345" t="s">
        <v>101</v>
      </c>
      <c r="W42" s="345" t="s">
        <v>101</v>
      </c>
      <c r="X42" s="345" t="s">
        <v>101</v>
      </c>
      <c r="Y42" s="345" t="s">
        <v>101</v>
      </c>
    </row>
    <row r="43" spans="1:25" ht="27.75" customHeight="1" x14ac:dyDescent="0.25">
      <c r="A43" s="151" t="s">
        <v>206</v>
      </c>
      <c r="B43" s="152" t="s">
        <v>207</v>
      </c>
      <c r="C43" s="345" t="s">
        <v>101</v>
      </c>
      <c r="D43" s="345" t="s">
        <v>101</v>
      </c>
      <c r="E43" s="345" t="s">
        <v>101</v>
      </c>
      <c r="F43" s="345" t="s">
        <v>101</v>
      </c>
      <c r="G43" s="345" t="s">
        <v>101</v>
      </c>
      <c r="H43" s="345" t="s">
        <v>101</v>
      </c>
      <c r="I43" s="345" t="s">
        <v>101</v>
      </c>
      <c r="J43" s="345" t="s">
        <v>101</v>
      </c>
      <c r="K43" s="345" t="s">
        <v>101</v>
      </c>
      <c r="L43" s="345" t="s">
        <v>101</v>
      </c>
      <c r="M43" s="345" t="s">
        <v>101</v>
      </c>
      <c r="N43" s="345" t="s">
        <v>101</v>
      </c>
      <c r="O43" s="345" t="s">
        <v>101</v>
      </c>
      <c r="P43" s="345" t="s">
        <v>101</v>
      </c>
      <c r="Q43" s="345" t="s">
        <v>101</v>
      </c>
      <c r="R43" s="345" t="s">
        <v>101</v>
      </c>
      <c r="S43" s="345" t="s">
        <v>101</v>
      </c>
      <c r="T43" s="345" t="s">
        <v>101</v>
      </c>
      <c r="U43" s="345" t="s">
        <v>101</v>
      </c>
      <c r="V43" s="345" t="s">
        <v>101</v>
      </c>
      <c r="W43" s="345" t="s">
        <v>101</v>
      </c>
      <c r="X43" s="345" t="s">
        <v>101</v>
      </c>
      <c r="Y43" s="345" t="s">
        <v>101</v>
      </c>
    </row>
    <row r="44" spans="1:25" ht="30" customHeight="1" x14ac:dyDescent="0.25">
      <c r="A44" s="151" t="s">
        <v>208</v>
      </c>
      <c r="B44" s="152" t="s">
        <v>209</v>
      </c>
      <c r="C44" s="345" t="s">
        <v>101</v>
      </c>
      <c r="D44" s="345" t="s">
        <v>101</v>
      </c>
      <c r="E44" s="345" t="s">
        <v>101</v>
      </c>
      <c r="F44" s="345" t="s">
        <v>101</v>
      </c>
      <c r="G44" s="345" t="s">
        <v>101</v>
      </c>
      <c r="H44" s="345" t="s">
        <v>101</v>
      </c>
      <c r="I44" s="345" t="s">
        <v>101</v>
      </c>
      <c r="J44" s="345" t="s">
        <v>101</v>
      </c>
      <c r="K44" s="345" t="s">
        <v>101</v>
      </c>
      <c r="L44" s="345" t="s">
        <v>101</v>
      </c>
      <c r="M44" s="345" t="s">
        <v>101</v>
      </c>
      <c r="N44" s="345" t="s">
        <v>101</v>
      </c>
      <c r="O44" s="345" t="s">
        <v>101</v>
      </c>
      <c r="P44" s="345" t="s">
        <v>101</v>
      </c>
      <c r="Q44" s="345" t="s">
        <v>101</v>
      </c>
      <c r="R44" s="345" t="s">
        <v>101</v>
      </c>
      <c r="S44" s="345" t="s">
        <v>101</v>
      </c>
      <c r="T44" s="345" t="s">
        <v>101</v>
      </c>
      <c r="U44" s="345" t="s">
        <v>101</v>
      </c>
      <c r="V44" s="345" t="s">
        <v>101</v>
      </c>
      <c r="W44" s="345" t="s">
        <v>101</v>
      </c>
      <c r="X44" s="345" t="s">
        <v>101</v>
      </c>
      <c r="Y44" s="345" t="s">
        <v>101</v>
      </c>
    </row>
    <row r="45" spans="1:25" ht="19.5" customHeight="1" x14ac:dyDescent="0.25">
      <c r="A45" s="151" t="s">
        <v>210</v>
      </c>
      <c r="B45" s="152" t="s">
        <v>211</v>
      </c>
      <c r="C45" s="345" t="s">
        <v>101</v>
      </c>
      <c r="D45" s="345" t="s">
        <v>101</v>
      </c>
      <c r="E45" s="345" t="s">
        <v>101</v>
      </c>
      <c r="F45" s="345" t="s">
        <v>101</v>
      </c>
      <c r="G45" s="345" t="s">
        <v>101</v>
      </c>
      <c r="H45" s="345" t="s">
        <v>101</v>
      </c>
      <c r="I45" s="345" t="s">
        <v>101</v>
      </c>
      <c r="J45" s="345" t="s">
        <v>101</v>
      </c>
      <c r="K45" s="345" t="s">
        <v>101</v>
      </c>
      <c r="L45" s="345" t="s">
        <v>101</v>
      </c>
      <c r="M45" s="345" t="s">
        <v>101</v>
      </c>
      <c r="N45" s="345" t="s">
        <v>101</v>
      </c>
      <c r="O45" s="345" t="s">
        <v>101</v>
      </c>
      <c r="P45" s="345" t="s">
        <v>101</v>
      </c>
      <c r="Q45" s="345" t="s">
        <v>101</v>
      </c>
      <c r="R45" s="345" t="s">
        <v>101</v>
      </c>
      <c r="S45" s="345" t="s">
        <v>101</v>
      </c>
      <c r="T45" s="345" t="s">
        <v>101</v>
      </c>
      <c r="U45" s="345" t="s">
        <v>101</v>
      </c>
      <c r="V45" s="345" t="s">
        <v>101</v>
      </c>
      <c r="W45" s="345" t="s">
        <v>101</v>
      </c>
      <c r="X45" s="345" t="s">
        <v>101</v>
      </c>
      <c r="Y45" s="345" t="s">
        <v>101</v>
      </c>
    </row>
    <row r="46" spans="1:25" ht="19.5" customHeight="1" x14ac:dyDescent="0.25">
      <c r="A46" s="151" t="s">
        <v>212</v>
      </c>
      <c r="B46" s="152" t="s">
        <v>213</v>
      </c>
      <c r="C46" s="345" t="s">
        <v>101</v>
      </c>
      <c r="D46" s="345" t="s">
        <v>101</v>
      </c>
      <c r="E46" s="345" t="s">
        <v>101</v>
      </c>
      <c r="F46" s="345" t="s">
        <v>101</v>
      </c>
      <c r="G46" s="345" t="s">
        <v>101</v>
      </c>
      <c r="H46" s="345" t="s">
        <v>101</v>
      </c>
      <c r="I46" s="345" t="s">
        <v>101</v>
      </c>
      <c r="J46" s="345" t="s">
        <v>101</v>
      </c>
      <c r="K46" s="345" t="s">
        <v>101</v>
      </c>
      <c r="L46" s="345" t="s">
        <v>101</v>
      </c>
      <c r="M46" s="345" t="s">
        <v>101</v>
      </c>
      <c r="N46" s="345" t="s">
        <v>101</v>
      </c>
      <c r="O46" s="345" t="s">
        <v>101</v>
      </c>
      <c r="P46" s="345" t="s">
        <v>101</v>
      </c>
      <c r="Q46" s="345" t="s">
        <v>101</v>
      </c>
      <c r="R46" s="345" t="s">
        <v>101</v>
      </c>
      <c r="S46" s="345" t="s">
        <v>101</v>
      </c>
      <c r="T46" s="345" t="s">
        <v>101</v>
      </c>
      <c r="U46" s="345" t="s">
        <v>101</v>
      </c>
      <c r="V46" s="345" t="s">
        <v>101</v>
      </c>
      <c r="W46" s="345" t="s">
        <v>101</v>
      </c>
      <c r="X46" s="345" t="s">
        <v>101</v>
      </c>
      <c r="Y46" s="345" t="s">
        <v>101</v>
      </c>
    </row>
    <row r="47" spans="1:25" ht="30" customHeight="1" x14ac:dyDescent="0.25">
      <c r="A47" s="151" t="s">
        <v>214</v>
      </c>
      <c r="B47" s="152" t="s">
        <v>215</v>
      </c>
      <c r="C47" s="345" t="s">
        <v>101</v>
      </c>
      <c r="D47" s="345" t="s">
        <v>101</v>
      </c>
      <c r="E47" s="345" t="s">
        <v>101</v>
      </c>
      <c r="F47" s="345" t="s">
        <v>101</v>
      </c>
      <c r="G47" s="345" t="s">
        <v>101</v>
      </c>
      <c r="H47" s="345" t="s">
        <v>101</v>
      </c>
      <c r="I47" s="345" t="s">
        <v>101</v>
      </c>
      <c r="J47" s="345" t="s">
        <v>101</v>
      </c>
      <c r="K47" s="345" t="s">
        <v>101</v>
      </c>
      <c r="L47" s="345" t="s">
        <v>101</v>
      </c>
      <c r="M47" s="345" t="s">
        <v>101</v>
      </c>
      <c r="N47" s="345" t="s">
        <v>101</v>
      </c>
      <c r="O47" s="345" t="s">
        <v>101</v>
      </c>
      <c r="P47" s="345" t="s">
        <v>101</v>
      </c>
      <c r="Q47" s="345" t="s">
        <v>101</v>
      </c>
      <c r="R47" s="345" t="s">
        <v>101</v>
      </c>
      <c r="S47" s="345" t="s">
        <v>101</v>
      </c>
      <c r="T47" s="345" t="s">
        <v>101</v>
      </c>
      <c r="U47" s="345" t="s">
        <v>101</v>
      </c>
      <c r="V47" s="345" t="s">
        <v>101</v>
      </c>
      <c r="W47" s="345" t="s">
        <v>101</v>
      </c>
      <c r="X47" s="345" t="s">
        <v>101</v>
      </c>
      <c r="Y47" s="345" t="s">
        <v>101</v>
      </c>
    </row>
    <row r="48" spans="1:25" ht="36" customHeight="1" x14ac:dyDescent="0.25">
      <c r="A48" s="151" t="s">
        <v>216</v>
      </c>
      <c r="B48" s="152" t="s">
        <v>217</v>
      </c>
      <c r="C48" s="345" t="s">
        <v>101</v>
      </c>
      <c r="D48" s="345" t="s">
        <v>101</v>
      </c>
      <c r="E48" s="345" t="s">
        <v>101</v>
      </c>
      <c r="F48" s="345" t="s">
        <v>101</v>
      </c>
      <c r="G48" s="345" t="s">
        <v>101</v>
      </c>
      <c r="H48" s="345" t="s">
        <v>101</v>
      </c>
      <c r="I48" s="345" t="s">
        <v>101</v>
      </c>
      <c r="J48" s="345" t="s">
        <v>101</v>
      </c>
      <c r="K48" s="345" t="s">
        <v>101</v>
      </c>
      <c r="L48" s="345" t="s">
        <v>101</v>
      </c>
      <c r="M48" s="345" t="s">
        <v>101</v>
      </c>
      <c r="N48" s="345" t="s">
        <v>101</v>
      </c>
      <c r="O48" s="345" t="s">
        <v>101</v>
      </c>
      <c r="P48" s="345" t="s">
        <v>101</v>
      </c>
      <c r="Q48" s="345" t="s">
        <v>101</v>
      </c>
      <c r="R48" s="345" t="s">
        <v>101</v>
      </c>
      <c r="S48" s="345" t="s">
        <v>101</v>
      </c>
      <c r="T48" s="345" t="s">
        <v>101</v>
      </c>
      <c r="U48" s="345" t="s">
        <v>101</v>
      </c>
      <c r="V48" s="345" t="s">
        <v>101</v>
      </c>
      <c r="W48" s="345" t="s">
        <v>101</v>
      </c>
      <c r="X48" s="345" t="s">
        <v>101</v>
      </c>
      <c r="Y48" s="345" t="s">
        <v>101</v>
      </c>
    </row>
    <row r="49" spans="1:25" ht="32.25" customHeight="1" x14ac:dyDescent="0.25">
      <c r="A49" s="151" t="s">
        <v>218</v>
      </c>
      <c r="B49" s="152" t="s">
        <v>219</v>
      </c>
      <c r="C49" s="345" t="s">
        <v>101</v>
      </c>
      <c r="D49" s="345" t="s">
        <v>101</v>
      </c>
      <c r="E49" s="345" t="s">
        <v>101</v>
      </c>
      <c r="F49" s="345" t="s">
        <v>101</v>
      </c>
      <c r="G49" s="345" t="s">
        <v>101</v>
      </c>
      <c r="H49" s="345" t="s">
        <v>101</v>
      </c>
      <c r="I49" s="345" t="s">
        <v>101</v>
      </c>
      <c r="J49" s="345" t="s">
        <v>101</v>
      </c>
      <c r="K49" s="345" t="s">
        <v>101</v>
      </c>
      <c r="L49" s="345" t="s">
        <v>101</v>
      </c>
      <c r="M49" s="345" t="s">
        <v>101</v>
      </c>
      <c r="N49" s="345" t="s">
        <v>101</v>
      </c>
      <c r="O49" s="345" t="s">
        <v>101</v>
      </c>
      <c r="P49" s="345" t="s">
        <v>101</v>
      </c>
      <c r="Q49" s="345" t="s">
        <v>101</v>
      </c>
      <c r="R49" s="345" t="s">
        <v>101</v>
      </c>
      <c r="S49" s="345" t="s">
        <v>101</v>
      </c>
      <c r="T49" s="345" t="s">
        <v>101</v>
      </c>
      <c r="U49" s="345" t="s">
        <v>101</v>
      </c>
      <c r="V49" s="345" t="s">
        <v>101</v>
      </c>
      <c r="W49" s="345" t="s">
        <v>101</v>
      </c>
      <c r="X49" s="345" t="s">
        <v>101</v>
      </c>
      <c r="Y49" s="345" t="s">
        <v>101</v>
      </c>
    </row>
    <row r="50" spans="1:25" ht="34.5" customHeight="1" x14ac:dyDescent="0.25">
      <c r="A50" s="151" t="s">
        <v>218</v>
      </c>
      <c r="B50" s="169" t="s">
        <v>220</v>
      </c>
      <c r="C50" s="345" t="s">
        <v>101</v>
      </c>
      <c r="D50" s="345" t="s">
        <v>101</v>
      </c>
      <c r="E50" s="345" t="s">
        <v>101</v>
      </c>
      <c r="F50" s="345" t="s">
        <v>101</v>
      </c>
      <c r="G50" s="345" t="s">
        <v>101</v>
      </c>
      <c r="H50" s="345" t="s">
        <v>101</v>
      </c>
      <c r="I50" s="345" t="s">
        <v>101</v>
      </c>
      <c r="J50" s="345" t="s">
        <v>101</v>
      </c>
      <c r="K50" s="345" t="s">
        <v>101</v>
      </c>
      <c r="L50" s="345" t="s">
        <v>101</v>
      </c>
      <c r="M50" s="345" t="s">
        <v>101</v>
      </c>
      <c r="N50" s="345" t="s">
        <v>101</v>
      </c>
      <c r="O50" s="345" t="s">
        <v>101</v>
      </c>
      <c r="P50" s="345" t="s">
        <v>101</v>
      </c>
      <c r="Q50" s="345" t="s">
        <v>101</v>
      </c>
      <c r="R50" s="345" t="s">
        <v>101</v>
      </c>
      <c r="S50" s="345" t="s">
        <v>101</v>
      </c>
      <c r="T50" s="345" t="s">
        <v>101</v>
      </c>
      <c r="U50" s="345" t="s">
        <v>101</v>
      </c>
      <c r="V50" s="345" t="s">
        <v>101</v>
      </c>
      <c r="W50" s="345" t="s">
        <v>101</v>
      </c>
      <c r="X50" s="345" t="s">
        <v>101</v>
      </c>
      <c r="Y50" s="345" t="s">
        <v>101</v>
      </c>
    </row>
    <row r="51" spans="1:25" ht="35.25" customHeight="1" x14ac:dyDescent="0.25">
      <c r="A51" s="151" t="s">
        <v>221</v>
      </c>
      <c r="B51" s="152" t="s">
        <v>222</v>
      </c>
      <c r="C51" s="345" t="s">
        <v>101</v>
      </c>
      <c r="D51" s="345" t="s">
        <v>101</v>
      </c>
      <c r="E51" s="345" t="s">
        <v>101</v>
      </c>
      <c r="F51" s="345" t="s">
        <v>101</v>
      </c>
      <c r="G51" s="345" t="s">
        <v>101</v>
      </c>
      <c r="H51" s="345" t="s">
        <v>101</v>
      </c>
      <c r="I51" s="345" t="s">
        <v>101</v>
      </c>
      <c r="J51" s="345" t="s">
        <v>101</v>
      </c>
      <c r="K51" s="345" t="s">
        <v>101</v>
      </c>
      <c r="L51" s="345" t="s">
        <v>101</v>
      </c>
      <c r="M51" s="345" t="s">
        <v>101</v>
      </c>
      <c r="N51" s="345" t="s">
        <v>101</v>
      </c>
      <c r="O51" s="345" t="s">
        <v>101</v>
      </c>
      <c r="P51" s="345" t="s">
        <v>101</v>
      </c>
      <c r="Q51" s="345" t="s">
        <v>101</v>
      </c>
      <c r="R51" s="345" t="s">
        <v>101</v>
      </c>
      <c r="S51" s="345" t="s">
        <v>101</v>
      </c>
      <c r="T51" s="345" t="s">
        <v>101</v>
      </c>
      <c r="U51" s="345" t="s">
        <v>101</v>
      </c>
      <c r="V51" s="345" t="s">
        <v>101</v>
      </c>
      <c r="W51" s="345" t="s">
        <v>101</v>
      </c>
      <c r="X51" s="345" t="s">
        <v>101</v>
      </c>
      <c r="Y51" s="345" t="s">
        <v>101</v>
      </c>
    </row>
    <row r="52" spans="1:25" ht="32.25" customHeight="1" x14ac:dyDescent="0.25">
      <c r="A52" s="151" t="s">
        <v>223</v>
      </c>
      <c r="B52" s="152" t="s">
        <v>224</v>
      </c>
      <c r="C52" s="345" t="s">
        <v>101</v>
      </c>
      <c r="D52" s="345" t="s">
        <v>101</v>
      </c>
      <c r="E52" s="345" t="s">
        <v>101</v>
      </c>
      <c r="F52" s="345" t="s">
        <v>101</v>
      </c>
      <c r="G52" s="345" t="s">
        <v>101</v>
      </c>
      <c r="H52" s="345" t="s">
        <v>101</v>
      </c>
      <c r="I52" s="345" t="s">
        <v>101</v>
      </c>
      <c r="J52" s="345" t="s">
        <v>101</v>
      </c>
      <c r="K52" s="345" t="s">
        <v>101</v>
      </c>
      <c r="L52" s="345" t="s">
        <v>101</v>
      </c>
      <c r="M52" s="345" t="s">
        <v>101</v>
      </c>
      <c r="N52" s="345" t="s">
        <v>101</v>
      </c>
      <c r="O52" s="345" t="s">
        <v>101</v>
      </c>
      <c r="P52" s="345" t="s">
        <v>101</v>
      </c>
      <c r="Q52" s="345" t="s">
        <v>101</v>
      </c>
      <c r="R52" s="345" t="s">
        <v>101</v>
      </c>
      <c r="S52" s="345" t="s">
        <v>101</v>
      </c>
      <c r="T52" s="345" t="s">
        <v>101</v>
      </c>
      <c r="U52" s="345" t="s">
        <v>101</v>
      </c>
      <c r="V52" s="345" t="s">
        <v>101</v>
      </c>
      <c r="W52" s="345" t="s">
        <v>101</v>
      </c>
      <c r="X52" s="345" t="s">
        <v>101</v>
      </c>
      <c r="Y52" s="345" t="s">
        <v>101</v>
      </c>
    </row>
    <row r="53" spans="1:25" ht="36" customHeight="1" x14ac:dyDescent="0.25">
      <c r="A53" s="151" t="s">
        <v>225</v>
      </c>
      <c r="B53" s="152" t="s">
        <v>226</v>
      </c>
      <c r="C53" s="345" t="s">
        <v>101</v>
      </c>
      <c r="D53" s="345" t="s">
        <v>101</v>
      </c>
      <c r="E53" s="345" t="s">
        <v>101</v>
      </c>
      <c r="F53" s="345" t="s">
        <v>101</v>
      </c>
      <c r="G53" s="345" t="s">
        <v>101</v>
      </c>
      <c r="H53" s="345" t="s">
        <v>101</v>
      </c>
      <c r="I53" s="345" t="s">
        <v>101</v>
      </c>
      <c r="J53" s="345" t="s">
        <v>101</v>
      </c>
      <c r="K53" s="345" t="s">
        <v>101</v>
      </c>
      <c r="L53" s="345" t="s">
        <v>101</v>
      </c>
      <c r="M53" s="345" t="s">
        <v>101</v>
      </c>
      <c r="N53" s="345" t="s">
        <v>101</v>
      </c>
      <c r="O53" s="345" t="s">
        <v>101</v>
      </c>
      <c r="P53" s="345" t="s">
        <v>101</v>
      </c>
      <c r="Q53" s="345" t="s">
        <v>101</v>
      </c>
      <c r="R53" s="345" t="s">
        <v>101</v>
      </c>
      <c r="S53" s="345" t="s">
        <v>101</v>
      </c>
      <c r="T53" s="345" t="s">
        <v>101</v>
      </c>
      <c r="U53" s="345" t="s">
        <v>101</v>
      </c>
      <c r="V53" s="345" t="s">
        <v>101</v>
      </c>
      <c r="W53" s="345" t="s">
        <v>101</v>
      </c>
      <c r="X53" s="345" t="s">
        <v>101</v>
      </c>
      <c r="Y53" s="345" t="s">
        <v>101</v>
      </c>
    </row>
    <row r="54" spans="1:25" ht="17.25" customHeight="1" x14ac:dyDescent="0.25">
      <c r="A54" s="151" t="s">
        <v>227</v>
      </c>
      <c r="B54" s="152" t="s">
        <v>228</v>
      </c>
      <c r="C54" s="345" t="s">
        <v>101</v>
      </c>
      <c r="D54" s="345" t="s">
        <v>101</v>
      </c>
      <c r="E54" s="345" t="s">
        <v>101</v>
      </c>
      <c r="F54" s="345" t="s">
        <v>101</v>
      </c>
      <c r="G54" s="345" t="s">
        <v>101</v>
      </c>
      <c r="H54" s="345" t="s">
        <v>101</v>
      </c>
      <c r="I54" s="345" t="s">
        <v>101</v>
      </c>
      <c r="J54" s="345" t="s">
        <v>101</v>
      </c>
      <c r="K54" s="345" t="s">
        <v>101</v>
      </c>
      <c r="L54" s="345" t="s">
        <v>101</v>
      </c>
      <c r="M54" s="345" t="s">
        <v>101</v>
      </c>
      <c r="N54" s="345" t="s">
        <v>101</v>
      </c>
      <c r="O54" s="345" t="s">
        <v>101</v>
      </c>
      <c r="P54" s="345" t="s">
        <v>101</v>
      </c>
      <c r="Q54" s="345" t="s">
        <v>101</v>
      </c>
      <c r="R54" s="345" t="s">
        <v>101</v>
      </c>
      <c r="S54" s="345" t="s">
        <v>101</v>
      </c>
      <c r="T54" s="345" t="s">
        <v>101</v>
      </c>
      <c r="U54" s="345" t="s">
        <v>101</v>
      </c>
      <c r="V54" s="345" t="s">
        <v>101</v>
      </c>
      <c r="W54" s="345" t="s">
        <v>101</v>
      </c>
      <c r="X54" s="345" t="s">
        <v>101</v>
      </c>
      <c r="Y54" s="345" t="s">
        <v>101</v>
      </c>
    </row>
    <row r="55" spans="1:25" ht="36" customHeight="1" x14ac:dyDescent="0.25">
      <c r="A55" s="151" t="s">
        <v>229</v>
      </c>
      <c r="B55" s="152" t="s">
        <v>230</v>
      </c>
      <c r="C55" s="345" t="s">
        <v>101</v>
      </c>
      <c r="D55" s="345" t="s">
        <v>101</v>
      </c>
      <c r="E55" s="345" t="s">
        <v>101</v>
      </c>
      <c r="F55" s="345" t="s">
        <v>101</v>
      </c>
      <c r="G55" s="345" t="s">
        <v>101</v>
      </c>
      <c r="H55" s="345" t="s">
        <v>101</v>
      </c>
      <c r="I55" s="345" t="s">
        <v>101</v>
      </c>
      <c r="J55" s="345" t="s">
        <v>101</v>
      </c>
      <c r="K55" s="345" t="s">
        <v>101</v>
      </c>
      <c r="L55" s="345" t="s">
        <v>101</v>
      </c>
      <c r="M55" s="345" t="s">
        <v>101</v>
      </c>
      <c r="N55" s="345" t="s">
        <v>101</v>
      </c>
      <c r="O55" s="345" t="s">
        <v>101</v>
      </c>
      <c r="P55" s="345" t="s">
        <v>101</v>
      </c>
      <c r="Q55" s="345" t="s">
        <v>101</v>
      </c>
      <c r="R55" s="345" t="s">
        <v>101</v>
      </c>
      <c r="S55" s="345" t="s">
        <v>101</v>
      </c>
      <c r="T55" s="345" t="s">
        <v>101</v>
      </c>
      <c r="U55" s="345" t="s">
        <v>101</v>
      </c>
      <c r="V55" s="345" t="s">
        <v>101</v>
      </c>
      <c r="W55" s="345" t="s">
        <v>101</v>
      </c>
      <c r="X55" s="345" t="s">
        <v>101</v>
      </c>
      <c r="Y55" s="345" t="s">
        <v>101</v>
      </c>
    </row>
  </sheetData>
  <mergeCells count="31">
    <mergeCell ref="Y11:Y13"/>
    <mergeCell ref="D12:E12"/>
    <mergeCell ref="F12:F13"/>
    <mergeCell ref="H12:H13"/>
    <mergeCell ref="I12:J12"/>
    <mergeCell ref="K12:K13"/>
    <mergeCell ref="L12:L13"/>
    <mergeCell ref="M12:M13"/>
    <mergeCell ref="N12:N13"/>
    <mergeCell ref="O12:P12"/>
    <mergeCell ref="S12:T12"/>
    <mergeCell ref="U12:V12"/>
    <mergeCell ref="W12:W13"/>
    <mergeCell ref="X12:X13"/>
    <mergeCell ref="A10:X10"/>
    <mergeCell ref="A11:A13"/>
    <mergeCell ref="B11:B13"/>
    <mergeCell ref="C11:C13"/>
    <mergeCell ref="D11:F11"/>
    <mergeCell ref="G11:G13"/>
    <mergeCell ref="H11:L11"/>
    <mergeCell ref="M11:P11"/>
    <mergeCell ref="Q11:Q13"/>
    <mergeCell ref="R11:R13"/>
    <mergeCell ref="S11:V11"/>
    <mergeCell ref="W11:X11"/>
    <mergeCell ref="A4:L4"/>
    <mergeCell ref="A6:L6"/>
    <mergeCell ref="A7:L7"/>
    <mergeCell ref="A8:L8"/>
    <mergeCell ref="A9:L9"/>
  </mergeCells>
  <pageMargins left="0.70833333333333304" right="0.70833333333333304" top="0.74861111111111101" bottom="0.74791666666666701" header="0.31527777777777799" footer="0.51180555555555496"/>
  <pageSetup paperSize="8" firstPageNumber="0" fitToWidth="2" orientation="landscape" horizontalDpi="300" verticalDpi="300"/>
  <headerFooter>
    <oddHeader>&amp;C&amp;"Times New Roman,Обычный"&amp;12&amp;P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IW55"/>
  <sheetViews>
    <sheetView topLeftCell="E31" zoomScale="60" zoomScaleNormal="60" zoomScalePageLayoutView="90" workbookViewId="0">
      <selection activeCell="C18" sqref="C18"/>
    </sheetView>
  </sheetViews>
  <sheetFormatPr defaultRowHeight="15" x14ac:dyDescent="0.25"/>
  <cols>
    <col min="1" max="1" width="9.5703125" style="375" customWidth="1"/>
    <col min="2" max="2" width="76.140625" style="375" customWidth="1"/>
    <col min="3" max="3" width="15.28515625" style="375" customWidth="1"/>
    <col min="4" max="4" width="22.140625" style="375" customWidth="1"/>
    <col min="5" max="5" width="12.7109375" style="375" customWidth="1"/>
    <col min="6" max="6" width="12" style="375" customWidth="1"/>
    <col min="7" max="7" width="17.42578125" style="375" customWidth="1"/>
    <col min="8" max="8" width="18.7109375" style="375" customWidth="1"/>
    <col min="9" max="9" width="22.85546875" style="375" customWidth="1"/>
    <col min="10" max="10" width="21.5703125" style="375" customWidth="1"/>
    <col min="11" max="11" width="16.7109375" style="375" customWidth="1"/>
    <col min="12" max="12" width="16.28515625" style="375" customWidth="1"/>
    <col min="13" max="13" width="15.5703125" style="375" customWidth="1"/>
    <col min="14" max="14" width="26.5703125" style="375" customWidth="1"/>
    <col min="15" max="16" width="21.5703125" style="375" customWidth="1"/>
    <col min="17" max="17" width="15.42578125" style="315" customWidth="1"/>
    <col min="18" max="18" width="9.28515625" style="314" customWidth="1"/>
    <col min="19" max="19" width="7.28515625" style="314" customWidth="1"/>
    <col min="20" max="21" width="10.28515625" style="314" customWidth="1"/>
    <col min="22" max="22" width="15.7109375" style="375" customWidth="1"/>
    <col min="23" max="23" width="14.28515625" style="375" customWidth="1"/>
    <col min="24" max="24" width="14.140625" style="375" customWidth="1"/>
    <col min="25" max="257" width="9.7109375" style="375" customWidth="1"/>
    <col min="258" max="1025" width="9.7109375" customWidth="1"/>
  </cols>
  <sheetData>
    <row r="1" spans="1:29" s="378" customFormat="1" ht="18.75" customHeight="1" x14ac:dyDescent="0.25">
      <c r="A1" s="377"/>
      <c r="Q1" s="315"/>
      <c r="R1" s="314"/>
      <c r="S1" s="314"/>
      <c r="T1" s="314"/>
      <c r="X1" s="120" t="s">
        <v>1008</v>
      </c>
    </row>
    <row r="2" spans="1:29" s="378" customFormat="1" ht="18.75" customHeight="1" x14ac:dyDescent="0.25">
      <c r="A2" s="377"/>
      <c r="B2" s="431"/>
      <c r="Q2" s="315"/>
      <c r="R2" s="314"/>
      <c r="S2" s="314"/>
      <c r="T2" s="314"/>
      <c r="X2" s="122" t="s">
        <v>1</v>
      </c>
    </row>
    <row r="3" spans="1:29" s="378" customFormat="1" ht="18" x14ac:dyDescent="0.25">
      <c r="A3" s="379"/>
      <c r="B3" s="430"/>
      <c r="Q3" s="315"/>
      <c r="R3" s="314"/>
      <c r="S3" s="314"/>
      <c r="T3" s="314"/>
      <c r="X3" s="122" t="s">
        <v>2</v>
      </c>
    </row>
    <row r="4" spans="1:29" s="378" customFormat="1" ht="16.5" x14ac:dyDescent="0.25">
      <c r="A4" s="88" t="s">
        <v>1009</v>
      </c>
      <c r="B4" s="88"/>
      <c r="C4" s="88"/>
      <c r="D4" s="88"/>
      <c r="E4" s="88"/>
      <c r="F4" s="88"/>
      <c r="G4" s="88"/>
      <c r="H4" s="88"/>
      <c r="I4" s="88"/>
      <c r="J4" s="88"/>
      <c r="K4" s="88"/>
      <c r="L4" s="88"/>
      <c r="M4" s="88"/>
      <c r="N4" s="88"/>
      <c r="O4" s="88"/>
      <c r="P4" s="88"/>
      <c r="Q4" s="88"/>
      <c r="R4" s="88"/>
      <c r="S4" s="88"/>
      <c r="T4" s="88"/>
      <c r="U4" s="88"/>
      <c r="V4" s="88"/>
      <c r="W4" s="88"/>
      <c r="X4" s="88"/>
    </row>
    <row r="5" spans="1:29" s="378" customFormat="1" ht="15.75" x14ac:dyDescent="0.2">
      <c r="A5" s="75"/>
      <c r="B5" s="75"/>
      <c r="C5" s="75"/>
      <c r="D5" s="75"/>
      <c r="E5" s="75"/>
      <c r="F5" s="75"/>
      <c r="G5" s="75"/>
      <c r="H5" s="75"/>
      <c r="I5" s="75"/>
      <c r="J5" s="75"/>
      <c r="K5" s="75"/>
      <c r="L5" s="75"/>
      <c r="M5" s="75"/>
      <c r="N5" s="75"/>
      <c r="O5" s="75"/>
      <c r="P5" s="75"/>
      <c r="Q5" s="75"/>
      <c r="R5" s="75"/>
      <c r="S5" s="75"/>
      <c r="T5" s="75"/>
      <c r="U5" s="75"/>
      <c r="V5" s="75"/>
      <c r="W5" s="75"/>
      <c r="X5" s="75"/>
    </row>
    <row r="6" spans="1:29" s="378" customFormat="1" ht="15.75" x14ac:dyDescent="0.2">
      <c r="A6" s="96" t="s">
        <v>1010</v>
      </c>
      <c r="B6" s="96"/>
      <c r="C6" s="96"/>
      <c r="D6" s="96"/>
      <c r="E6" s="96"/>
      <c r="F6" s="96"/>
      <c r="G6" s="96"/>
      <c r="H6" s="96"/>
      <c r="I6" s="96"/>
      <c r="J6" s="96"/>
      <c r="K6" s="96"/>
      <c r="L6" s="96"/>
      <c r="M6" s="96"/>
      <c r="N6" s="96"/>
      <c r="O6" s="96"/>
      <c r="P6" s="96"/>
      <c r="Q6" s="96"/>
      <c r="R6" s="96"/>
      <c r="S6" s="96"/>
      <c r="T6" s="96"/>
      <c r="U6" s="96"/>
      <c r="V6" s="96"/>
      <c r="W6" s="96"/>
      <c r="X6" s="96"/>
      <c r="Y6" s="306"/>
      <c r="Z6" s="306"/>
      <c r="AA6" s="306"/>
      <c r="AB6" s="306"/>
      <c r="AC6" s="306"/>
    </row>
    <row r="7" spans="1:29" s="378" customFormat="1" ht="15.75" x14ac:dyDescent="0.2">
      <c r="A7" s="96" t="s">
        <v>901</v>
      </c>
      <c r="B7" s="96"/>
      <c r="C7" s="96"/>
      <c r="D7" s="96"/>
      <c r="E7" s="96"/>
      <c r="F7" s="96"/>
      <c r="G7" s="96"/>
      <c r="H7" s="96"/>
      <c r="I7" s="96"/>
      <c r="J7" s="96"/>
      <c r="K7" s="96"/>
      <c r="L7" s="96"/>
      <c r="M7" s="96"/>
      <c r="N7" s="96"/>
      <c r="O7" s="96"/>
      <c r="P7" s="96"/>
      <c r="Q7" s="96"/>
      <c r="R7" s="96"/>
      <c r="S7" s="96"/>
      <c r="T7" s="96"/>
      <c r="U7" s="96"/>
      <c r="V7" s="96"/>
      <c r="W7" s="96"/>
      <c r="X7" s="96"/>
      <c r="Y7" s="187"/>
      <c r="Z7" s="187"/>
      <c r="AA7" s="187"/>
      <c r="AB7" s="187"/>
      <c r="AC7" s="187"/>
    </row>
    <row r="8" spans="1:29" s="378" customFormat="1" ht="15.75" x14ac:dyDescent="0.2">
      <c r="A8" s="10"/>
      <c r="B8" s="10"/>
      <c r="C8" s="10"/>
      <c r="D8" s="10"/>
      <c r="E8" s="10"/>
      <c r="F8" s="10"/>
      <c r="G8" s="10"/>
      <c r="H8" s="10"/>
      <c r="I8" s="10"/>
      <c r="J8" s="10"/>
      <c r="K8" s="10"/>
      <c r="L8" s="10"/>
      <c r="M8" s="10"/>
      <c r="N8" s="10"/>
      <c r="O8" s="10"/>
      <c r="P8" s="10"/>
      <c r="Q8" s="10"/>
      <c r="R8" s="10"/>
      <c r="S8" s="10"/>
      <c r="T8" s="10"/>
      <c r="U8" s="10"/>
      <c r="V8" s="10"/>
      <c r="W8" s="10"/>
      <c r="X8" s="10"/>
      <c r="Y8" s="187"/>
      <c r="Z8" s="187"/>
      <c r="AA8" s="187"/>
      <c r="AB8" s="187"/>
      <c r="AC8" s="187"/>
    </row>
    <row r="9" spans="1:29" s="378" customFormat="1" ht="16.5" x14ac:dyDescent="0.25">
      <c r="A9" s="73" t="s">
        <v>1011</v>
      </c>
      <c r="B9" s="73"/>
      <c r="C9" s="73"/>
      <c r="D9" s="73"/>
      <c r="E9" s="73"/>
      <c r="F9" s="73"/>
      <c r="G9" s="73"/>
      <c r="H9" s="73"/>
      <c r="I9" s="73"/>
      <c r="J9" s="73"/>
      <c r="K9" s="73"/>
      <c r="L9" s="73"/>
      <c r="M9" s="73"/>
      <c r="N9" s="73"/>
      <c r="O9" s="73"/>
      <c r="P9" s="73"/>
      <c r="Q9" s="73"/>
      <c r="R9" s="73"/>
      <c r="S9" s="73"/>
      <c r="T9" s="73"/>
      <c r="U9" s="73"/>
      <c r="V9" s="73"/>
      <c r="W9" s="73"/>
      <c r="X9" s="73"/>
      <c r="Y9" s="339"/>
      <c r="Z9" s="339"/>
      <c r="AA9" s="339"/>
      <c r="AB9" s="339"/>
      <c r="AC9" s="339"/>
    </row>
    <row r="10" spans="1:29" s="378" customFormat="1" ht="18.75" x14ac:dyDescent="0.2">
      <c r="A10" s="72"/>
      <c r="B10" s="72"/>
      <c r="C10" s="72"/>
      <c r="D10" s="72"/>
      <c r="E10" s="72"/>
      <c r="F10" s="72"/>
      <c r="G10" s="72"/>
      <c r="H10" s="72"/>
      <c r="I10" s="72"/>
      <c r="J10" s="72"/>
      <c r="K10" s="72"/>
      <c r="L10" s="72"/>
      <c r="M10" s="72"/>
      <c r="N10" s="72"/>
      <c r="O10" s="72"/>
      <c r="P10" s="72"/>
      <c r="Q10" s="72"/>
      <c r="R10" s="72"/>
      <c r="S10" s="72"/>
      <c r="T10" s="72"/>
      <c r="U10" s="72"/>
      <c r="V10" s="72"/>
    </row>
    <row r="11" spans="1:29" s="378" customFormat="1" ht="97.5" customHeight="1" x14ac:dyDescent="0.2">
      <c r="A11" s="2" t="s">
        <v>1012</v>
      </c>
      <c r="B11" s="2" t="s">
        <v>11</v>
      </c>
      <c r="C11" s="2" t="s">
        <v>844</v>
      </c>
      <c r="D11" s="85" t="s">
        <v>1013</v>
      </c>
      <c r="E11" s="2" t="s">
        <v>846</v>
      </c>
      <c r="F11" s="2" t="s">
        <v>847</v>
      </c>
      <c r="G11" s="2" t="s">
        <v>848</v>
      </c>
      <c r="H11" s="2" t="s">
        <v>849</v>
      </c>
      <c r="I11" s="2"/>
      <c r="J11" s="2"/>
      <c r="K11" s="2"/>
      <c r="L11" s="67" t="s">
        <v>850</v>
      </c>
      <c r="M11" s="67"/>
      <c r="N11" s="2" t="s">
        <v>851</v>
      </c>
      <c r="O11" s="2" t="s">
        <v>852</v>
      </c>
      <c r="P11" s="85" t="s">
        <v>1014</v>
      </c>
      <c r="Q11" s="85" t="s">
        <v>1015</v>
      </c>
      <c r="R11" s="85" t="s">
        <v>1016</v>
      </c>
      <c r="S11" s="85"/>
      <c r="T11" s="85"/>
      <c r="U11" s="85"/>
      <c r="V11" s="2" t="s">
        <v>858</v>
      </c>
      <c r="W11" s="2" t="s">
        <v>1017</v>
      </c>
      <c r="X11" s="2"/>
    </row>
    <row r="12" spans="1:29" s="139" customFormat="1" ht="96.75" customHeight="1" x14ac:dyDescent="0.25">
      <c r="A12" s="2"/>
      <c r="B12" s="2"/>
      <c r="C12" s="2"/>
      <c r="D12" s="85"/>
      <c r="E12" s="2"/>
      <c r="F12" s="2"/>
      <c r="G12" s="2"/>
      <c r="H12" s="2" t="s">
        <v>860</v>
      </c>
      <c r="I12" s="2" t="s">
        <v>861</v>
      </c>
      <c r="J12" s="2" t="s">
        <v>862</v>
      </c>
      <c r="K12" s="2" t="s">
        <v>863</v>
      </c>
      <c r="L12" s="67"/>
      <c r="M12" s="67"/>
      <c r="N12" s="2"/>
      <c r="O12" s="2"/>
      <c r="P12" s="85"/>
      <c r="Q12" s="85"/>
      <c r="R12" s="2" t="s">
        <v>1004</v>
      </c>
      <c r="S12" s="2"/>
      <c r="T12" s="2" t="s">
        <v>1005</v>
      </c>
      <c r="U12" s="2"/>
      <c r="V12" s="2"/>
      <c r="W12" s="2"/>
      <c r="X12" s="2"/>
    </row>
    <row r="13" spans="1:29" s="139" customFormat="1" ht="111" customHeight="1" x14ac:dyDescent="0.25">
      <c r="A13" s="2"/>
      <c r="B13" s="2"/>
      <c r="C13" s="2"/>
      <c r="D13" s="85"/>
      <c r="E13" s="2"/>
      <c r="F13" s="2"/>
      <c r="G13" s="2"/>
      <c r="H13" s="2"/>
      <c r="I13" s="2"/>
      <c r="J13" s="2"/>
      <c r="K13" s="2"/>
      <c r="L13" s="322" t="s">
        <v>867</v>
      </c>
      <c r="M13" s="128" t="s">
        <v>868</v>
      </c>
      <c r="N13" s="2"/>
      <c r="O13" s="2"/>
      <c r="P13" s="85"/>
      <c r="Q13" s="85"/>
      <c r="R13" s="344" t="s">
        <v>711</v>
      </c>
      <c r="S13" s="344" t="s">
        <v>712</v>
      </c>
      <c r="T13" s="344" t="s">
        <v>711</v>
      </c>
      <c r="U13" s="344" t="s">
        <v>712</v>
      </c>
      <c r="V13" s="2"/>
      <c r="W13" s="432" t="s">
        <v>869</v>
      </c>
      <c r="X13" s="135" t="s">
        <v>870</v>
      </c>
    </row>
    <row r="14" spans="1:29" s="387" customFormat="1" ht="15.75" x14ac:dyDescent="0.25">
      <c r="A14" s="386">
        <v>1</v>
      </c>
      <c r="B14" s="386">
        <v>2</v>
      </c>
      <c r="C14" s="386">
        <v>3</v>
      </c>
      <c r="D14" s="386">
        <v>4</v>
      </c>
      <c r="E14" s="386">
        <v>5</v>
      </c>
      <c r="F14" s="386">
        <v>6</v>
      </c>
      <c r="G14" s="386">
        <v>7</v>
      </c>
      <c r="H14" s="386">
        <v>8</v>
      </c>
      <c r="I14" s="386">
        <v>9</v>
      </c>
      <c r="J14" s="386">
        <v>10</v>
      </c>
      <c r="K14" s="386">
        <v>11</v>
      </c>
      <c r="L14" s="386">
        <v>12</v>
      </c>
      <c r="M14" s="386">
        <v>13</v>
      </c>
      <c r="N14" s="386">
        <v>14</v>
      </c>
      <c r="O14" s="386">
        <v>15</v>
      </c>
      <c r="P14" s="386">
        <v>16</v>
      </c>
      <c r="Q14" s="386">
        <v>17</v>
      </c>
      <c r="R14" s="386">
        <v>18</v>
      </c>
      <c r="S14" s="386">
        <v>19</v>
      </c>
      <c r="T14" s="386">
        <v>20</v>
      </c>
      <c r="U14" s="386">
        <v>21</v>
      </c>
      <c r="V14" s="386">
        <v>22</v>
      </c>
      <c r="W14" s="386">
        <v>23</v>
      </c>
      <c r="X14" s="386">
        <v>24</v>
      </c>
    </row>
    <row r="15" spans="1:29" ht="31.5" x14ac:dyDescent="0.2">
      <c r="A15" s="151" t="s">
        <v>151</v>
      </c>
      <c r="B15" s="152" t="s">
        <v>152</v>
      </c>
      <c r="C15" s="389" t="s">
        <v>101</v>
      </c>
      <c r="D15" s="389" t="s">
        <v>101</v>
      </c>
      <c r="E15" s="389" t="s">
        <v>101</v>
      </c>
      <c r="F15" s="389" t="s">
        <v>101</v>
      </c>
      <c r="G15" s="389" t="s">
        <v>101</v>
      </c>
      <c r="H15" s="389" t="s">
        <v>101</v>
      </c>
      <c r="I15" s="389" t="s">
        <v>101</v>
      </c>
      <c r="J15" s="389" t="s">
        <v>101</v>
      </c>
      <c r="K15" s="389" t="s">
        <v>101</v>
      </c>
      <c r="L15" s="389" t="s">
        <v>101</v>
      </c>
      <c r="M15" s="389" t="s">
        <v>101</v>
      </c>
      <c r="N15" s="389" t="s">
        <v>101</v>
      </c>
      <c r="O15" s="389" t="s">
        <v>101</v>
      </c>
      <c r="P15" s="389" t="s">
        <v>101</v>
      </c>
      <c r="Q15" s="389" t="s">
        <v>101</v>
      </c>
      <c r="R15" s="389" t="s">
        <v>101</v>
      </c>
      <c r="S15" s="389" t="s">
        <v>101</v>
      </c>
      <c r="T15" s="389" t="s">
        <v>101</v>
      </c>
      <c r="U15" s="389" t="s">
        <v>101</v>
      </c>
      <c r="V15" s="389" t="s">
        <v>101</v>
      </c>
      <c r="W15" s="389" t="s">
        <v>101</v>
      </c>
      <c r="X15" s="389" t="s">
        <v>101</v>
      </c>
    </row>
    <row r="16" spans="1:29" ht="47.25" x14ac:dyDescent="0.2">
      <c r="A16" s="151" t="s">
        <v>153</v>
      </c>
      <c r="B16" s="152" t="s">
        <v>154</v>
      </c>
      <c r="C16" s="389" t="s">
        <v>101</v>
      </c>
      <c r="D16" s="389" t="s">
        <v>101</v>
      </c>
      <c r="E16" s="389" t="s">
        <v>101</v>
      </c>
      <c r="F16" s="389" t="s">
        <v>101</v>
      </c>
      <c r="G16" s="389" t="s">
        <v>101</v>
      </c>
      <c r="H16" s="389" t="s">
        <v>101</v>
      </c>
      <c r="I16" s="389" t="s">
        <v>101</v>
      </c>
      <c r="J16" s="389" t="s">
        <v>101</v>
      </c>
      <c r="K16" s="389" t="s">
        <v>101</v>
      </c>
      <c r="L16" s="389" t="s">
        <v>101</v>
      </c>
      <c r="M16" s="389" t="s">
        <v>101</v>
      </c>
      <c r="N16" s="389" t="s">
        <v>101</v>
      </c>
      <c r="O16" s="389" t="s">
        <v>101</v>
      </c>
      <c r="P16" s="389" t="s">
        <v>101</v>
      </c>
      <c r="Q16" s="389" t="s">
        <v>101</v>
      </c>
      <c r="R16" s="389" t="s">
        <v>101</v>
      </c>
      <c r="S16" s="389" t="s">
        <v>101</v>
      </c>
      <c r="T16" s="389" t="s">
        <v>101</v>
      </c>
      <c r="U16" s="389" t="s">
        <v>101</v>
      </c>
      <c r="V16" s="389" t="s">
        <v>101</v>
      </c>
      <c r="W16" s="389" t="s">
        <v>101</v>
      </c>
      <c r="X16" s="389" t="s">
        <v>101</v>
      </c>
    </row>
    <row r="17" spans="1:24" ht="15.75" x14ac:dyDescent="0.2">
      <c r="A17" s="151" t="s">
        <v>155</v>
      </c>
      <c r="B17" s="152" t="s">
        <v>156</v>
      </c>
      <c r="C17" s="389" t="s">
        <v>101</v>
      </c>
      <c r="D17" s="389" t="s">
        <v>101</v>
      </c>
      <c r="E17" s="389" t="s">
        <v>101</v>
      </c>
      <c r="F17" s="389" t="s">
        <v>101</v>
      </c>
      <c r="G17" s="389" t="s">
        <v>101</v>
      </c>
      <c r="H17" s="389" t="s">
        <v>101</v>
      </c>
      <c r="I17" s="389" t="s">
        <v>101</v>
      </c>
      <c r="J17" s="389" t="s">
        <v>101</v>
      </c>
      <c r="K17" s="389" t="s">
        <v>101</v>
      </c>
      <c r="L17" s="389" t="s">
        <v>101</v>
      </c>
      <c r="M17" s="389" t="s">
        <v>101</v>
      </c>
      <c r="N17" s="389" t="s">
        <v>101</v>
      </c>
      <c r="O17" s="389" t="s">
        <v>101</v>
      </c>
      <c r="P17" s="389" t="s">
        <v>101</v>
      </c>
      <c r="Q17" s="389" t="s">
        <v>101</v>
      </c>
      <c r="R17" s="389" t="s">
        <v>101</v>
      </c>
      <c r="S17" s="389" t="s">
        <v>101</v>
      </c>
      <c r="T17" s="389" t="s">
        <v>101</v>
      </c>
      <c r="U17" s="389" t="s">
        <v>101</v>
      </c>
      <c r="V17" s="389" t="s">
        <v>101</v>
      </c>
      <c r="W17" s="389" t="s">
        <v>101</v>
      </c>
      <c r="X17" s="389" t="s">
        <v>101</v>
      </c>
    </row>
    <row r="18" spans="1:24" ht="15.75" x14ac:dyDescent="0.2">
      <c r="A18" s="151" t="s">
        <v>155</v>
      </c>
      <c r="B18" s="225" t="s">
        <v>157</v>
      </c>
      <c r="C18" s="389" t="s">
        <v>101</v>
      </c>
      <c r="D18" s="389" t="s">
        <v>101</v>
      </c>
      <c r="E18" s="389" t="s">
        <v>101</v>
      </c>
      <c r="F18" s="389" t="s">
        <v>101</v>
      </c>
      <c r="G18" s="389" t="s">
        <v>101</v>
      </c>
      <c r="H18" s="389" t="s">
        <v>101</v>
      </c>
      <c r="I18" s="389" t="s">
        <v>101</v>
      </c>
      <c r="J18" s="389" t="s">
        <v>101</v>
      </c>
      <c r="K18" s="389" t="s">
        <v>101</v>
      </c>
      <c r="L18" s="389" t="s">
        <v>101</v>
      </c>
      <c r="M18" s="389" t="s">
        <v>101</v>
      </c>
      <c r="N18" s="389" t="s">
        <v>101</v>
      </c>
      <c r="O18" s="389" t="s">
        <v>101</v>
      </c>
      <c r="P18" s="389" t="s">
        <v>101</v>
      </c>
      <c r="Q18" s="389" t="s">
        <v>101</v>
      </c>
      <c r="R18" s="389" t="s">
        <v>101</v>
      </c>
      <c r="S18" s="389" t="s">
        <v>101</v>
      </c>
      <c r="T18" s="389" t="s">
        <v>101</v>
      </c>
      <c r="U18" s="389" t="s">
        <v>101</v>
      </c>
      <c r="V18" s="389" t="s">
        <v>101</v>
      </c>
      <c r="W18" s="389" t="s">
        <v>101</v>
      </c>
      <c r="X18" s="389" t="s">
        <v>101</v>
      </c>
    </row>
    <row r="19" spans="1:24" ht="15.75" x14ac:dyDescent="0.2">
      <c r="A19" s="151" t="s">
        <v>155</v>
      </c>
      <c r="B19" s="224" t="s">
        <v>159</v>
      </c>
      <c r="C19" s="389" t="s">
        <v>101</v>
      </c>
      <c r="D19" s="389" t="s">
        <v>101</v>
      </c>
      <c r="E19" s="389" t="s">
        <v>101</v>
      </c>
      <c r="F19" s="389" t="s">
        <v>101</v>
      </c>
      <c r="G19" s="389" t="s">
        <v>101</v>
      </c>
      <c r="H19" s="389" t="s">
        <v>101</v>
      </c>
      <c r="I19" s="389" t="s">
        <v>101</v>
      </c>
      <c r="J19" s="389" t="s">
        <v>101</v>
      </c>
      <c r="K19" s="389" t="s">
        <v>101</v>
      </c>
      <c r="L19" s="389" t="s">
        <v>101</v>
      </c>
      <c r="M19" s="389" t="s">
        <v>101</v>
      </c>
      <c r="N19" s="389" t="s">
        <v>101</v>
      </c>
      <c r="O19" s="389" t="s">
        <v>101</v>
      </c>
      <c r="P19" s="389" t="s">
        <v>101</v>
      </c>
      <c r="Q19" s="389" t="s">
        <v>101</v>
      </c>
      <c r="R19" s="389" t="s">
        <v>101</v>
      </c>
      <c r="S19" s="389" t="s">
        <v>101</v>
      </c>
      <c r="T19" s="389" t="s">
        <v>101</v>
      </c>
      <c r="U19" s="389" t="s">
        <v>101</v>
      </c>
      <c r="V19" s="389" t="s">
        <v>101</v>
      </c>
      <c r="W19" s="389" t="s">
        <v>101</v>
      </c>
      <c r="X19" s="389" t="s">
        <v>101</v>
      </c>
    </row>
    <row r="20" spans="1:24" ht="15.75" x14ac:dyDescent="0.2">
      <c r="A20" s="151" t="s">
        <v>155</v>
      </c>
      <c r="B20" s="225" t="s">
        <v>161</v>
      </c>
      <c r="C20" s="389" t="s">
        <v>101</v>
      </c>
      <c r="D20" s="389" t="s">
        <v>101</v>
      </c>
      <c r="E20" s="389" t="s">
        <v>101</v>
      </c>
      <c r="F20" s="389" t="s">
        <v>101</v>
      </c>
      <c r="G20" s="389" t="s">
        <v>101</v>
      </c>
      <c r="H20" s="389" t="s">
        <v>101</v>
      </c>
      <c r="I20" s="389" t="s">
        <v>101</v>
      </c>
      <c r="J20" s="389" t="s">
        <v>101</v>
      </c>
      <c r="K20" s="389" t="s">
        <v>101</v>
      </c>
      <c r="L20" s="389" t="s">
        <v>101</v>
      </c>
      <c r="M20" s="389" t="s">
        <v>101</v>
      </c>
      <c r="N20" s="389" t="s">
        <v>101</v>
      </c>
      <c r="O20" s="389" t="s">
        <v>101</v>
      </c>
      <c r="P20" s="389" t="s">
        <v>101</v>
      </c>
      <c r="Q20" s="389" t="s">
        <v>101</v>
      </c>
      <c r="R20" s="389" t="s">
        <v>101</v>
      </c>
      <c r="S20" s="389" t="s">
        <v>101</v>
      </c>
      <c r="T20" s="389" t="s">
        <v>101</v>
      </c>
      <c r="U20" s="389" t="s">
        <v>101</v>
      </c>
      <c r="V20" s="389" t="s">
        <v>101</v>
      </c>
      <c r="W20" s="389" t="s">
        <v>101</v>
      </c>
      <c r="X20" s="389" t="s">
        <v>101</v>
      </c>
    </row>
    <row r="21" spans="1:24" ht="31.5" x14ac:dyDescent="0.2">
      <c r="A21" s="151" t="s">
        <v>155</v>
      </c>
      <c r="B21" s="162" t="s">
        <v>163</v>
      </c>
      <c r="C21" s="389" t="s">
        <v>101</v>
      </c>
      <c r="D21" s="389" t="s">
        <v>101</v>
      </c>
      <c r="E21" s="389" t="s">
        <v>101</v>
      </c>
      <c r="F21" s="389" t="s">
        <v>101</v>
      </c>
      <c r="G21" s="389" t="s">
        <v>101</v>
      </c>
      <c r="H21" s="389" t="s">
        <v>101</v>
      </c>
      <c r="I21" s="389" t="s">
        <v>101</v>
      </c>
      <c r="J21" s="389" t="s">
        <v>101</v>
      </c>
      <c r="K21" s="389" t="s">
        <v>101</v>
      </c>
      <c r="L21" s="389" t="s">
        <v>101</v>
      </c>
      <c r="M21" s="389" t="s">
        <v>101</v>
      </c>
      <c r="N21" s="389" t="s">
        <v>101</v>
      </c>
      <c r="O21" s="389" t="s">
        <v>101</v>
      </c>
      <c r="P21" s="389" t="s">
        <v>101</v>
      </c>
      <c r="Q21" s="389" t="s">
        <v>101</v>
      </c>
      <c r="R21" s="389" t="s">
        <v>101</v>
      </c>
      <c r="S21" s="389" t="s">
        <v>101</v>
      </c>
      <c r="T21" s="389" t="s">
        <v>101</v>
      </c>
      <c r="U21" s="389" t="s">
        <v>101</v>
      </c>
      <c r="V21" s="389" t="s">
        <v>101</v>
      </c>
      <c r="W21" s="389" t="s">
        <v>101</v>
      </c>
      <c r="X21" s="389" t="s">
        <v>101</v>
      </c>
    </row>
    <row r="22" spans="1:24" ht="15.75" x14ac:dyDescent="0.2">
      <c r="A22" s="151" t="s">
        <v>155</v>
      </c>
      <c r="B22" s="163" t="s">
        <v>165</v>
      </c>
      <c r="C22" s="389" t="s">
        <v>101</v>
      </c>
      <c r="D22" s="389" t="s">
        <v>101</v>
      </c>
      <c r="E22" s="389" t="s">
        <v>101</v>
      </c>
      <c r="F22" s="389" t="s">
        <v>101</v>
      </c>
      <c r="G22" s="389" t="s">
        <v>101</v>
      </c>
      <c r="H22" s="389" t="s">
        <v>101</v>
      </c>
      <c r="I22" s="389" t="s">
        <v>101</v>
      </c>
      <c r="J22" s="389" t="s">
        <v>101</v>
      </c>
      <c r="K22" s="389" t="s">
        <v>101</v>
      </c>
      <c r="L22" s="389" t="s">
        <v>101</v>
      </c>
      <c r="M22" s="389" t="s">
        <v>101</v>
      </c>
      <c r="N22" s="389" t="s">
        <v>101</v>
      </c>
      <c r="O22" s="389" t="s">
        <v>101</v>
      </c>
      <c r="P22" s="389" t="s">
        <v>101</v>
      </c>
      <c r="Q22" s="389" t="s">
        <v>101</v>
      </c>
      <c r="R22" s="389" t="s">
        <v>101</v>
      </c>
      <c r="S22" s="389" t="s">
        <v>101</v>
      </c>
      <c r="T22" s="389" t="s">
        <v>101</v>
      </c>
      <c r="U22" s="389" t="s">
        <v>101</v>
      </c>
      <c r="V22" s="389" t="s">
        <v>101</v>
      </c>
      <c r="W22" s="389" t="s">
        <v>101</v>
      </c>
      <c r="X22" s="389" t="s">
        <v>101</v>
      </c>
    </row>
    <row r="23" spans="1:24" ht="15.75" x14ac:dyDescent="0.2">
      <c r="A23" s="151" t="s">
        <v>155</v>
      </c>
      <c r="B23" s="163" t="s">
        <v>167</v>
      </c>
      <c r="C23" s="389" t="s">
        <v>101</v>
      </c>
      <c r="D23" s="389" t="s">
        <v>101</v>
      </c>
      <c r="E23" s="389" t="s">
        <v>101</v>
      </c>
      <c r="F23" s="389" t="s">
        <v>101</v>
      </c>
      <c r="G23" s="389" t="s">
        <v>101</v>
      </c>
      <c r="H23" s="389" t="s">
        <v>101</v>
      </c>
      <c r="I23" s="389" t="s">
        <v>101</v>
      </c>
      <c r="J23" s="389" t="s">
        <v>101</v>
      </c>
      <c r="K23" s="389" t="s">
        <v>101</v>
      </c>
      <c r="L23" s="389" t="s">
        <v>101</v>
      </c>
      <c r="M23" s="389" t="s">
        <v>101</v>
      </c>
      <c r="N23" s="389" t="s">
        <v>101</v>
      </c>
      <c r="O23" s="389" t="s">
        <v>101</v>
      </c>
      <c r="P23" s="389" t="s">
        <v>101</v>
      </c>
      <c r="Q23" s="389" t="s">
        <v>101</v>
      </c>
      <c r="R23" s="389" t="s">
        <v>101</v>
      </c>
      <c r="S23" s="389" t="s">
        <v>101</v>
      </c>
      <c r="T23" s="389" t="s">
        <v>101</v>
      </c>
      <c r="U23" s="389" t="s">
        <v>101</v>
      </c>
      <c r="V23" s="389" t="s">
        <v>101</v>
      </c>
      <c r="W23" s="389" t="s">
        <v>101</v>
      </c>
      <c r="X23" s="389" t="s">
        <v>101</v>
      </c>
    </row>
    <row r="24" spans="1:24" ht="15.75" x14ac:dyDescent="0.2">
      <c r="A24" s="151" t="s">
        <v>155</v>
      </c>
      <c r="B24" s="164" t="s">
        <v>169</v>
      </c>
      <c r="C24" s="389" t="s">
        <v>101</v>
      </c>
      <c r="D24" s="389" t="s">
        <v>101</v>
      </c>
      <c r="E24" s="389" t="s">
        <v>101</v>
      </c>
      <c r="F24" s="389" t="s">
        <v>101</v>
      </c>
      <c r="G24" s="389" t="s">
        <v>101</v>
      </c>
      <c r="H24" s="389" t="s">
        <v>101</v>
      </c>
      <c r="I24" s="389" t="s">
        <v>101</v>
      </c>
      <c r="J24" s="389" t="s">
        <v>101</v>
      </c>
      <c r="K24" s="389" t="s">
        <v>101</v>
      </c>
      <c r="L24" s="389" t="s">
        <v>101</v>
      </c>
      <c r="M24" s="389" t="s">
        <v>101</v>
      </c>
      <c r="N24" s="389" t="s">
        <v>101</v>
      </c>
      <c r="O24" s="389" t="s">
        <v>101</v>
      </c>
      <c r="P24" s="389" t="s">
        <v>101</v>
      </c>
      <c r="Q24" s="389" t="s">
        <v>101</v>
      </c>
      <c r="R24" s="389" t="s">
        <v>101</v>
      </c>
      <c r="S24" s="389" t="s">
        <v>101</v>
      </c>
      <c r="T24" s="389" t="s">
        <v>101</v>
      </c>
      <c r="U24" s="389" t="s">
        <v>101</v>
      </c>
      <c r="V24" s="389" t="s">
        <v>101</v>
      </c>
      <c r="W24" s="389" t="s">
        <v>101</v>
      </c>
      <c r="X24" s="389" t="s">
        <v>101</v>
      </c>
    </row>
    <row r="25" spans="1:24" ht="15.75" x14ac:dyDescent="0.2">
      <c r="A25" s="151" t="s">
        <v>155</v>
      </c>
      <c r="B25" s="164" t="s">
        <v>171</v>
      </c>
      <c r="C25" s="389" t="s">
        <v>101</v>
      </c>
      <c r="D25" s="389" t="s">
        <v>101</v>
      </c>
      <c r="E25" s="389" t="s">
        <v>101</v>
      </c>
      <c r="F25" s="389" t="s">
        <v>101</v>
      </c>
      <c r="G25" s="389" t="s">
        <v>101</v>
      </c>
      <c r="H25" s="389" t="s">
        <v>101</v>
      </c>
      <c r="I25" s="389" t="s">
        <v>101</v>
      </c>
      <c r="J25" s="389" t="s">
        <v>101</v>
      </c>
      <c r="K25" s="389" t="s">
        <v>101</v>
      </c>
      <c r="L25" s="389" t="s">
        <v>101</v>
      </c>
      <c r="M25" s="389" t="s">
        <v>101</v>
      </c>
      <c r="N25" s="389" t="s">
        <v>101</v>
      </c>
      <c r="O25" s="389" t="s">
        <v>101</v>
      </c>
      <c r="P25" s="389" t="s">
        <v>101</v>
      </c>
      <c r="Q25" s="389" t="s">
        <v>101</v>
      </c>
      <c r="R25" s="389" t="s">
        <v>101</v>
      </c>
      <c r="S25" s="389" t="s">
        <v>101</v>
      </c>
      <c r="T25" s="389" t="s">
        <v>101</v>
      </c>
      <c r="U25" s="389" t="s">
        <v>101</v>
      </c>
      <c r="V25" s="389" t="s">
        <v>101</v>
      </c>
      <c r="W25" s="389" t="s">
        <v>101</v>
      </c>
      <c r="X25" s="389" t="s">
        <v>101</v>
      </c>
    </row>
    <row r="26" spans="1:24" ht="15.75" x14ac:dyDescent="0.2">
      <c r="A26" s="151" t="s">
        <v>155</v>
      </c>
      <c r="B26" s="241" t="s">
        <v>173</v>
      </c>
      <c r="C26" s="389" t="s">
        <v>101</v>
      </c>
      <c r="D26" s="389" t="s">
        <v>101</v>
      </c>
      <c r="E26" s="389" t="s">
        <v>101</v>
      </c>
      <c r="F26" s="389" t="s">
        <v>101</v>
      </c>
      <c r="G26" s="389" t="s">
        <v>101</v>
      </c>
      <c r="H26" s="389" t="s">
        <v>101</v>
      </c>
      <c r="I26" s="389" t="s">
        <v>101</v>
      </c>
      <c r="J26" s="389" t="s">
        <v>101</v>
      </c>
      <c r="K26" s="389" t="s">
        <v>101</v>
      </c>
      <c r="L26" s="389" t="s">
        <v>101</v>
      </c>
      <c r="M26" s="389" t="s">
        <v>101</v>
      </c>
      <c r="N26" s="389" t="s">
        <v>101</v>
      </c>
      <c r="O26" s="389" t="s">
        <v>101</v>
      </c>
      <c r="P26" s="389" t="s">
        <v>101</v>
      </c>
      <c r="Q26" s="389" t="s">
        <v>101</v>
      </c>
      <c r="R26" s="389" t="s">
        <v>101</v>
      </c>
      <c r="S26" s="389" t="s">
        <v>101</v>
      </c>
      <c r="T26" s="389" t="s">
        <v>101</v>
      </c>
      <c r="U26" s="389" t="s">
        <v>101</v>
      </c>
      <c r="V26" s="389" t="s">
        <v>101</v>
      </c>
      <c r="W26" s="389" t="s">
        <v>101</v>
      </c>
      <c r="X26" s="389" t="s">
        <v>101</v>
      </c>
    </row>
    <row r="27" spans="1:24" ht="15.75" x14ac:dyDescent="0.2">
      <c r="A27" s="151" t="s">
        <v>155</v>
      </c>
      <c r="B27" s="164" t="s">
        <v>175</v>
      </c>
      <c r="C27" s="389" t="s">
        <v>101</v>
      </c>
      <c r="D27" s="389" t="s">
        <v>101</v>
      </c>
      <c r="E27" s="389" t="s">
        <v>101</v>
      </c>
      <c r="F27" s="389" t="s">
        <v>101</v>
      </c>
      <c r="G27" s="389" t="s">
        <v>101</v>
      </c>
      <c r="H27" s="389" t="s">
        <v>101</v>
      </c>
      <c r="I27" s="389" t="s">
        <v>101</v>
      </c>
      <c r="J27" s="389" t="s">
        <v>101</v>
      </c>
      <c r="K27" s="389" t="s">
        <v>101</v>
      </c>
      <c r="L27" s="389" t="s">
        <v>101</v>
      </c>
      <c r="M27" s="389" t="s">
        <v>101</v>
      </c>
      <c r="N27" s="389" t="s">
        <v>101</v>
      </c>
      <c r="O27" s="389" t="s">
        <v>101</v>
      </c>
      <c r="P27" s="389" t="s">
        <v>101</v>
      </c>
      <c r="Q27" s="389" t="s">
        <v>101</v>
      </c>
      <c r="R27" s="389" t="s">
        <v>101</v>
      </c>
      <c r="S27" s="389" t="s">
        <v>101</v>
      </c>
      <c r="T27" s="389" t="s">
        <v>101</v>
      </c>
      <c r="U27" s="389" t="s">
        <v>101</v>
      </c>
      <c r="V27" s="389" t="s">
        <v>101</v>
      </c>
      <c r="W27" s="389" t="s">
        <v>101</v>
      </c>
      <c r="X27" s="389" t="s">
        <v>101</v>
      </c>
    </row>
    <row r="28" spans="1:24" ht="15.75" x14ac:dyDescent="0.2">
      <c r="A28" s="151" t="s">
        <v>155</v>
      </c>
      <c r="B28" s="166" t="s">
        <v>177</v>
      </c>
      <c r="C28" s="389" t="s">
        <v>101</v>
      </c>
      <c r="D28" s="389" t="s">
        <v>101</v>
      </c>
      <c r="E28" s="389" t="s">
        <v>101</v>
      </c>
      <c r="F28" s="389" t="s">
        <v>101</v>
      </c>
      <c r="G28" s="389" t="s">
        <v>101</v>
      </c>
      <c r="H28" s="389" t="s">
        <v>101</v>
      </c>
      <c r="I28" s="389" t="s">
        <v>101</v>
      </c>
      <c r="J28" s="389" t="s">
        <v>101</v>
      </c>
      <c r="K28" s="389" t="s">
        <v>101</v>
      </c>
      <c r="L28" s="389" t="s">
        <v>101</v>
      </c>
      <c r="M28" s="389" t="s">
        <v>101</v>
      </c>
      <c r="N28" s="389" t="s">
        <v>101</v>
      </c>
      <c r="O28" s="389" t="s">
        <v>101</v>
      </c>
      <c r="P28" s="389" t="s">
        <v>101</v>
      </c>
      <c r="Q28" s="389" t="s">
        <v>101</v>
      </c>
      <c r="R28" s="389" t="s">
        <v>101</v>
      </c>
      <c r="S28" s="389" t="s">
        <v>101</v>
      </c>
      <c r="T28" s="389" t="s">
        <v>101</v>
      </c>
      <c r="U28" s="389" t="s">
        <v>101</v>
      </c>
      <c r="V28" s="389" t="s">
        <v>101</v>
      </c>
      <c r="W28" s="389" t="s">
        <v>101</v>
      </c>
      <c r="X28" s="389" t="s">
        <v>101</v>
      </c>
    </row>
    <row r="29" spans="1:24" ht="15.75" x14ac:dyDescent="0.2">
      <c r="A29" s="151" t="s">
        <v>155</v>
      </c>
      <c r="B29" s="167" t="s">
        <v>179</v>
      </c>
      <c r="C29" s="389" t="s">
        <v>101</v>
      </c>
      <c r="D29" s="389" t="s">
        <v>101</v>
      </c>
      <c r="E29" s="389" t="s">
        <v>101</v>
      </c>
      <c r="F29" s="389" t="s">
        <v>101</v>
      </c>
      <c r="G29" s="389" t="s">
        <v>101</v>
      </c>
      <c r="H29" s="389" t="s">
        <v>101</v>
      </c>
      <c r="I29" s="389" t="s">
        <v>101</v>
      </c>
      <c r="J29" s="389" t="s">
        <v>101</v>
      </c>
      <c r="K29" s="389" t="s">
        <v>101</v>
      </c>
      <c r="L29" s="389" t="s">
        <v>101</v>
      </c>
      <c r="M29" s="389" t="s">
        <v>101</v>
      </c>
      <c r="N29" s="389" t="s">
        <v>101</v>
      </c>
      <c r="O29" s="389" t="s">
        <v>101</v>
      </c>
      <c r="P29" s="389" t="s">
        <v>101</v>
      </c>
      <c r="Q29" s="389" t="s">
        <v>101</v>
      </c>
      <c r="R29" s="389" t="s">
        <v>101</v>
      </c>
      <c r="S29" s="389" t="s">
        <v>101</v>
      </c>
      <c r="T29" s="389" t="s">
        <v>101</v>
      </c>
      <c r="U29" s="389" t="s">
        <v>101</v>
      </c>
      <c r="V29" s="389" t="s">
        <v>101</v>
      </c>
      <c r="W29" s="389" t="s">
        <v>101</v>
      </c>
      <c r="X29" s="389" t="s">
        <v>101</v>
      </c>
    </row>
    <row r="30" spans="1:24" ht="15.75" x14ac:dyDescent="0.2">
      <c r="A30" s="151" t="s">
        <v>155</v>
      </c>
      <c r="B30" s="167" t="s">
        <v>181</v>
      </c>
      <c r="C30" s="389" t="s">
        <v>101</v>
      </c>
      <c r="D30" s="389" t="s">
        <v>101</v>
      </c>
      <c r="E30" s="389" t="s">
        <v>101</v>
      </c>
      <c r="F30" s="389" t="s">
        <v>101</v>
      </c>
      <c r="G30" s="389" t="s">
        <v>101</v>
      </c>
      <c r="H30" s="389" t="s">
        <v>101</v>
      </c>
      <c r="I30" s="389" t="s">
        <v>101</v>
      </c>
      <c r="J30" s="389" t="s">
        <v>101</v>
      </c>
      <c r="K30" s="389" t="s">
        <v>101</v>
      </c>
      <c r="L30" s="389" t="s">
        <v>101</v>
      </c>
      <c r="M30" s="389" t="s">
        <v>101</v>
      </c>
      <c r="N30" s="389" t="s">
        <v>101</v>
      </c>
      <c r="O30" s="389" t="s">
        <v>101</v>
      </c>
      <c r="P30" s="389" t="s">
        <v>101</v>
      </c>
      <c r="Q30" s="389" t="s">
        <v>101</v>
      </c>
      <c r="R30" s="389" t="s">
        <v>101</v>
      </c>
      <c r="S30" s="389" t="s">
        <v>101</v>
      </c>
      <c r="T30" s="389" t="s">
        <v>101</v>
      </c>
      <c r="U30" s="389" t="s">
        <v>101</v>
      </c>
      <c r="V30" s="389" t="s">
        <v>101</v>
      </c>
      <c r="W30" s="389" t="s">
        <v>101</v>
      </c>
      <c r="X30" s="389" t="s">
        <v>101</v>
      </c>
    </row>
    <row r="31" spans="1:24" ht="15.75" x14ac:dyDescent="0.2">
      <c r="A31" s="151" t="s">
        <v>155</v>
      </c>
      <c r="B31" s="166" t="s">
        <v>183</v>
      </c>
      <c r="C31" s="389" t="s">
        <v>101</v>
      </c>
      <c r="D31" s="389" t="s">
        <v>101</v>
      </c>
      <c r="E31" s="389" t="s">
        <v>101</v>
      </c>
      <c r="F31" s="389" t="s">
        <v>101</v>
      </c>
      <c r="G31" s="389" t="s">
        <v>101</v>
      </c>
      <c r="H31" s="389" t="s">
        <v>101</v>
      </c>
      <c r="I31" s="389" t="s">
        <v>101</v>
      </c>
      <c r="J31" s="389" t="s">
        <v>101</v>
      </c>
      <c r="K31" s="389" t="s">
        <v>101</v>
      </c>
      <c r="L31" s="389" t="s">
        <v>101</v>
      </c>
      <c r="M31" s="389" t="s">
        <v>101</v>
      </c>
      <c r="N31" s="389" t="s">
        <v>101</v>
      </c>
      <c r="O31" s="389" t="s">
        <v>101</v>
      </c>
      <c r="P31" s="389" t="s">
        <v>101</v>
      </c>
      <c r="Q31" s="389" t="s">
        <v>101</v>
      </c>
      <c r="R31" s="389" t="s">
        <v>101</v>
      </c>
      <c r="S31" s="389" t="s">
        <v>101</v>
      </c>
      <c r="T31" s="389" t="s">
        <v>101</v>
      </c>
      <c r="U31" s="389" t="s">
        <v>101</v>
      </c>
      <c r="V31" s="389" t="s">
        <v>101</v>
      </c>
      <c r="W31" s="389" t="s">
        <v>101</v>
      </c>
      <c r="X31" s="389" t="s">
        <v>101</v>
      </c>
    </row>
    <row r="32" spans="1:24" ht="30" x14ac:dyDescent="0.2">
      <c r="A32" s="151" t="s">
        <v>155</v>
      </c>
      <c r="B32" s="167" t="s">
        <v>185</v>
      </c>
      <c r="C32" s="389" t="s">
        <v>101</v>
      </c>
      <c r="D32" s="389" t="s">
        <v>101</v>
      </c>
      <c r="E32" s="389" t="s">
        <v>101</v>
      </c>
      <c r="F32" s="389" t="s">
        <v>101</v>
      </c>
      <c r="G32" s="389" t="s">
        <v>101</v>
      </c>
      <c r="H32" s="389" t="s">
        <v>101</v>
      </c>
      <c r="I32" s="389" t="s">
        <v>101</v>
      </c>
      <c r="J32" s="389" t="s">
        <v>101</v>
      </c>
      <c r="K32" s="389" t="s">
        <v>101</v>
      </c>
      <c r="L32" s="389" t="s">
        <v>101</v>
      </c>
      <c r="M32" s="389" t="s">
        <v>101</v>
      </c>
      <c r="N32" s="389" t="s">
        <v>101</v>
      </c>
      <c r="O32" s="389" t="s">
        <v>101</v>
      </c>
      <c r="P32" s="389" t="s">
        <v>101</v>
      </c>
      <c r="Q32" s="389" t="s">
        <v>101</v>
      </c>
      <c r="R32" s="389" t="s">
        <v>101</v>
      </c>
      <c r="S32" s="389" t="s">
        <v>101</v>
      </c>
      <c r="T32" s="389" t="s">
        <v>101</v>
      </c>
      <c r="U32" s="389" t="s">
        <v>101</v>
      </c>
      <c r="V32" s="389" t="s">
        <v>101</v>
      </c>
      <c r="W32" s="389" t="s">
        <v>101</v>
      </c>
      <c r="X32" s="389" t="s">
        <v>101</v>
      </c>
    </row>
    <row r="33" spans="1:24" ht="15.75" x14ac:dyDescent="0.2">
      <c r="A33" s="151" t="s">
        <v>155</v>
      </c>
      <c r="B33" s="164" t="s">
        <v>177</v>
      </c>
      <c r="C33" s="389" t="s">
        <v>101</v>
      </c>
      <c r="D33" s="389" t="s">
        <v>101</v>
      </c>
      <c r="E33" s="389" t="s">
        <v>101</v>
      </c>
      <c r="F33" s="389" t="s">
        <v>101</v>
      </c>
      <c r="G33" s="389" t="s">
        <v>101</v>
      </c>
      <c r="H33" s="389" t="s">
        <v>101</v>
      </c>
      <c r="I33" s="389" t="s">
        <v>101</v>
      </c>
      <c r="J33" s="389" t="s">
        <v>101</v>
      </c>
      <c r="K33" s="389" t="s">
        <v>101</v>
      </c>
      <c r="L33" s="389" t="s">
        <v>101</v>
      </c>
      <c r="M33" s="389" t="s">
        <v>101</v>
      </c>
      <c r="N33" s="389" t="s">
        <v>101</v>
      </c>
      <c r="O33" s="389" t="s">
        <v>101</v>
      </c>
      <c r="P33" s="389" t="s">
        <v>101</v>
      </c>
      <c r="Q33" s="389" t="s">
        <v>101</v>
      </c>
      <c r="R33" s="389" t="s">
        <v>101</v>
      </c>
      <c r="S33" s="389" t="s">
        <v>101</v>
      </c>
      <c r="T33" s="389" t="s">
        <v>101</v>
      </c>
      <c r="U33" s="389" t="s">
        <v>101</v>
      </c>
      <c r="V33" s="389" t="s">
        <v>101</v>
      </c>
      <c r="W33" s="389" t="s">
        <v>101</v>
      </c>
      <c r="X33" s="389" t="s">
        <v>101</v>
      </c>
    </row>
    <row r="34" spans="1:24" ht="31.5" x14ac:dyDescent="0.2">
      <c r="A34" s="151" t="s">
        <v>188</v>
      </c>
      <c r="B34" s="152" t="s">
        <v>189</v>
      </c>
      <c r="C34" s="389" t="s">
        <v>101</v>
      </c>
      <c r="D34" s="389" t="s">
        <v>101</v>
      </c>
      <c r="E34" s="389" t="s">
        <v>101</v>
      </c>
      <c r="F34" s="389" t="s">
        <v>101</v>
      </c>
      <c r="G34" s="389" t="s">
        <v>101</v>
      </c>
      <c r="H34" s="389" t="s">
        <v>101</v>
      </c>
      <c r="I34" s="389" t="s">
        <v>101</v>
      </c>
      <c r="J34" s="389" t="s">
        <v>101</v>
      </c>
      <c r="K34" s="389" t="s">
        <v>101</v>
      </c>
      <c r="L34" s="389" t="s">
        <v>101</v>
      </c>
      <c r="M34" s="389" t="s">
        <v>101</v>
      </c>
      <c r="N34" s="389" t="s">
        <v>101</v>
      </c>
      <c r="O34" s="389" t="s">
        <v>101</v>
      </c>
      <c r="P34" s="389" t="s">
        <v>101</v>
      </c>
      <c r="Q34" s="389" t="s">
        <v>101</v>
      </c>
      <c r="R34" s="389" t="s">
        <v>101</v>
      </c>
      <c r="S34" s="389" t="s">
        <v>101</v>
      </c>
      <c r="T34" s="389" t="s">
        <v>101</v>
      </c>
      <c r="U34" s="389" t="s">
        <v>101</v>
      </c>
      <c r="V34" s="389" t="s">
        <v>101</v>
      </c>
      <c r="W34" s="389" t="s">
        <v>101</v>
      </c>
      <c r="X34" s="389" t="s">
        <v>101</v>
      </c>
    </row>
    <row r="35" spans="1:24" ht="31.5" x14ac:dyDescent="0.2">
      <c r="A35" s="151" t="s">
        <v>190</v>
      </c>
      <c r="B35" s="152" t="s">
        <v>191</v>
      </c>
      <c r="C35" s="389" t="s">
        <v>101</v>
      </c>
      <c r="D35" s="389" t="s">
        <v>101</v>
      </c>
      <c r="E35" s="389" t="s">
        <v>101</v>
      </c>
      <c r="F35" s="389" t="s">
        <v>101</v>
      </c>
      <c r="G35" s="389" t="s">
        <v>101</v>
      </c>
      <c r="H35" s="389" t="s">
        <v>101</v>
      </c>
      <c r="I35" s="389" t="s">
        <v>101</v>
      </c>
      <c r="J35" s="389" t="s">
        <v>101</v>
      </c>
      <c r="K35" s="389" t="s">
        <v>101</v>
      </c>
      <c r="L35" s="389" t="s">
        <v>101</v>
      </c>
      <c r="M35" s="389" t="s">
        <v>101</v>
      </c>
      <c r="N35" s="389" t="s">
        <v>101</v>
      </c>
      <c r="O35" s="389" t="s">
        <v>101</v>
      </c>
      <c r="P35" s="389" t="s">
        <v>101</v>
      </c>
      <c r="Q35" s="389" t="s">
        <v>101</v>
      </c>
      <c r="R35" s="389" t="s">
        <v>101</v>
      </c>
      <c r="S35" s="389" t="s">
        <v>101</v>
      </c>
      <c r="T35" s="389" t="s">
        <v>101</v>
      </c>
      <c r="U35" s="389" t="s">
        <v>101</v>
      </c>
      <c r="V35" s="389" t="s">
        <v>101</v>
      </c>
      <c r="W35" s="389" t="s">
        <v>101</v>
      </c>
      <c r="X35" s="389" t="s">
        <v>101</v>
      </c>
    </row>
    <row r="36" spans="1:24" ht="15.75" x14ac:dyDescent="0.2">
      <c r="A36" s="151" t="s">
        <v>192</v>
      </c>
      <c r="B36" s="152" t="s">
        <v>193</v>
      </c>
      <c r="C36" s="389" t="s">
        <v>101</v>
      </c>
      <c r="D36" s="389" t="s">
        <v>101</v>
      </c>
      <c r="E36" s="389" t="s">
        <v>101</v>
      </c>
      <c r="F36" s="389" t="s">
        <v>101</v>
      </c>
      <c r="G36" s="389" t="s">
        <v>101</v>
      </c>
      <c r="H36" s="389" t="s">
        <v>101</v>
      </c>
      <c r="I36" s="389" t="s">
        <v>101</v>
      </c>
      <c r="J36" s="389" t="s">
        <v>101</v>
      </c>
      <c r="K36" s="389" t="s">
        <v>101</v>
      </c>
      <c r="L36" s="389" t="s">
        <v>101</v>
      </c>
      <c r="M36" s="389" t="s">
        <v>101</v>
      </c>
      <c r="N36" s="389" t="s">
        <v>101</v>
      </c>
      <c r="O36" s="389" t="s">
        <v>101</v>
      </c>
      <c r="P36" s="389" t="s">
        <v>101</v>
      </c>
      <c r="Q36" s="389" t="s">
        <v>101</v>
      </c>
      <c r="R36" s="389" t="s">
        <v>101</v>
      </c>
      <c r="S36" s="389" t="s">
        <v>101</v>
      </c>
      <c r="T36" s="389" t="s">
        <v>101</v>
      </c>
      <c r="U36" s="389" t="s">
        <v>101</v>
      </c>
      <c r="V36" s="389" t="s">
        <v>101</v>
      </c>
      <c r="W36" s="389" t="s">
        <v>101</v>
      </c>
      <c r="X36" s="389" t="s">
        <v>101</v>
      </c>
    </row>
    <row r="37" spans="1:24" ht="31.5" x14ac:dyDescent="0.2">
      <c r="A37" s="151" t="s">
        <v>192</v>
      </c>
      <c r="B37" s="162" t="s">
        <v>194</v>
      </c>
      <c r="C37" s="389" t="s">
        <v>101</v>
      </c>
      <c r="D37" s="389" t="s">
        <v>101</v>
      </c>
      <c r="E37" s="389" t="s">
        <v>101</v>
      </c>
      <c r="F37" s="389" t="s">
        <v>101</v>
      </c>
      <c r="G37" s="389" t="s">
        <v>101</v>
      </c>
      <c r="H37" s="389" t="s">
        <v>101</v>
      </c>
      <c r="I37" s="389" t="s">
        <v>101</v>
      </c>
      <c r="J37" s="389" t="s">
        <v>101</v>
      </c>
      <c r="K37" s="389" t="s">
        <v>101</v>
      </c>
      <c r="L37" s="389" t="s">
        <v>101</v>
      </c>
      <c r="M37" s="389" t="s">
        <v>101</v>
      </c>
      <c r="N37" s="389" t="s">
        <v>101</v>
      </c>
      <c r="O37" s="389" t="s">
        <v>101</v>
      </c>
      <c r="P37" s="389" t="s">
        <v>101</v>
      </c>
      <c r="Q37" s="389" t="s">
        <v>101</v>
      </c>
      <c r="R37" s="389" t="s">
        <v>101</v>
      </c>
      <c r="S37" s="389" t="s">
        <v>101</v>
      </c>
      <c r="T37" s="389" t="s">
        <v>101</v>
      </c>
      <c r="U37" s="389" t="s">
        <v>101</v>
      </c>
      <c r="V37" s="389" t="s">
        <v>101</v>
      </c>
      <c r="W37" s="389" t="s">
        <v>101</v>
      </c>
      <c r="X37" s="389" t="s">
        <v>101</v>
      </c>
    </row>
    <row r="38" spans="1:24" ht="31.5" x14ac:dyDescent="0.2">
      <c r="A38" s="151" t="s">
        <v>192</v>
      </c>
      <c r="B38" s="168" t="s">
        <v>196</v>
      </c>
      <c r="C38" s="389" t="s">
        <v>101</v>
      </c>
      <c r="D38" s="389" t="s">
        <v>101</v>
      </c>
      <c r="E38" s="389" t="s">
        <v>101</v>
      </c>
      <c r="F38" s="389" t="s">
        <v>101</v>
      </c>
      <c r="G38" s="389" t="s">
        <v>101</v>
      </c>
      <c r="H38" s="389" t="s">
        <v>101</v>
      </c>
      <c r="I38" s="389" t="s">
        <v>101</v>
      </c>
      <c r="J38" s="389" t="s">
        <v>101</v>
      </c>
      <c r="K38" s="389" t="s">
        <v>101</v>
      </c>
      <c r="L38" s="389" t="s">
        <v>101</v>
      </c>
      <c r="M38" s="389" t="s">
        <v>101</v>
      </c>
      <c r="N38" s="389" t="s">
        <v>101</v>
      </c>
      <c r="O38" s="389" t="s">
        <v>101</v>
      </c>
      <c r="P38" s="389" t="s">
        <v>101</v>
      </c>
      <c r="Q38" s="389" t="s">
        <v>101</v>
      </c>
      <c r="R38" s="389" t="s">
        <v>101</v>
      </c>
      <c r="S38" s="389" t="s">
        <v>101</v>
      </c>
      <c r="T38" s="389" t="s">
        <v>101</v>
      </c>
      <c r="U38" s="389" t="s">
        <v>101</v>
      </c>
      <c r="V38" s="389" t="s">
        <v>101</v>
      </c>
      <c r="W38" s="389" t="s">
        <v>101</v>
      </c>
      <c r="X38" s="389" t="s">
        <v>101</v>
      </c>
    </row>
    <row r="39" spans="1:24" ht="31.5" x14ac:dyDescent="0.2">
      <c r="A39" s="151" t="s">
        <v>192</v>
      </c>
      <c r="B39" s="168" t="s">
        <v>198</v>
      </c>
      <c r="C39" s="389" t="s">
        <v>101</v>
      </c>
      <c r="D39" s="389" t="s">
        <v>101</v>
      </c>
      <c r="E39" s="389" t="s">
        <v>101</v>
      </c>
      <c r="F39" s="389" t="s">
        <v>101</v>
      </c>
      <c r="G39" s="389" t="s">
        <v>101</v>
      </c>
      <c r="H39" s="389" t="s">
        <v>101</v>
      </c>
      <c r="I39" s="389" t="s">
        <v>101</v>
      </c>
      <c r="J39" s="389" t="s">
        <v>101</v>
      </c>
      <c r="K39" s="389" t="s">
        <v>101</v>
      </c>
      <c r="L39" s="389" t="s">
        <v>101</v>
      </c>
      <c r="M39" s="389" t="s">
        <v>101</v>
      </c>
      <c r="N39" s="389" t="s">
        <v>101</v>
      </c>
      <c r="O39" s="389" t="s">
        <v>101</v>
      </c>
      <c r="P39" s="389" t="s">
        <v>101</v>
      </c>
      <c r="Q39" s="389" t="s">
        <v>101</v>
      </c>
      <c r="R39" s="389" t="s">
        <v>101</v>
      </c>
      <c r="S39" s="389" t="s">
        <v>101</v>
      </c>
      <c r="T39" s="389" t="s">
        <v>101</v>
      </c>
      <c r="U39" s="389" t="s">
        <v>101</v>
      </c>
      <c r="V39" s="389" t="s">
        <v>101</v>
      </c>
      <c r="W39" s="389" t="s">
        <v>101</v>
      </c>
      <c r="X39" s="389" t="s">
        <v>101</v>
      </c>
    </row>
    <row r="40" spans="1:24" ht="31.5" x14ac:dyDescent="0.2">
      <c r="A40" s="151" t="s">
        <v>192</v>
      </c>
      <c r="B40" s="241" t="s">
        <v>200</v>
      </c>
      <c r="C40" s="389" t="s">
        <v>101</v>
      </c>
      <c r="D40" s="389" t="s">
        <v>101</v>
      </c>
      <c r="E40" s="389" t="s">
        <v>101</v>
      </c>
      <c r="F40" s="389" t="s">
        <v>101</v>
      </c>
      <c r="G40" s="389" t="s">
        <v>101</v>
      </c>
      <c r="H40" s="389" t="s">
        <v>101</v>
      </c>
      <c r="I40" s="389" t="s">
        <v>101</v>
      </c>
      <c r="J40" s="389" t="s">
        <v>101</v>
      </c>
      <c r="K40" s="389" t="s">
        <v>101</v>
      </c>
      <c r="L40" s="389" t="s">
        <v>101</v>
      </c>
      <c r="M40" s="389" t="s">
        <v>101</v>
      </c>
      <c r="N40" s="389" t="s">
        <v>101</v>
      </c>
      <c r="O40" s="389" t="s">
        <v>101</v>
      </c>
      <c r="P40" s="389" t="s">
        <v>101</v>
      </c>
      <c r="Q40" s="389" t="s">
        <v>101</v>
      </c>
      <c r="R40" s="389" t="s">
        <v>101</v>
      </c>
      <c r="S40" s="389" t="s">
        <v>101</v>
      </c>
      <c r="T40" s="389" t="s">
        <v>101</v>
      </c>
      <c r="U40" s="389" t="s">
        <v>101</v>
      </c>
      <c r="V40" s="389" t="s">
        <v>101</v>
      </c>
      <c r="W40" s="389" t="s">
        <v>101</v>
      </c>
      <c r="X40" s="389" t="s">
        <v>101</v>
      </c>
    </row>
    <row r="41" spans="1:24" ht="31.5" x14ac:dyDescent="0.25">
      <c r="A41" s="151" t="s">
        <v>192</v>
      </c>
      <c r="B41" s="240" t="s">
        <v>202</v>
      </c>
      <c r="C41" s="389" t="s">
        <v>101</v>
      </c>
      <c r="D41" s="389" t="s">
        <v>101</v>
      </c>
      <c r="E41" s="389" t="s">
        <v>101</v>
      </c>
      <c r="F41" s="389" t="s">
        <v>101</v>
      </c>
      <c r="G41" s="389" t="s">
        <v>101</v>
      </c>
      <c r="H41" s="389" t="s">
        <v>101</v>
      </c>
      <c r="I41" s="389" t="s">
        <v>101</v>
      </c>
      <c r="J41" s="389" t="s">
        <v>101</v>
      </c>
      <c r="K41" s="389" t="s">
        <v>101</v>
      </c>
      <c r="L41" s="389" t="s">
        <v>101</v>
      </c>
      <c r="M41" s="389" t="s">
        <v>101</v>
      </c>
      <c r="N41" s="389" t="s">
        <v>101</v>
      </c>
      <c r="O41" s="389" t="s">
        <v>101</v>
      </c>
      <c r="P41" s="389" t="s">
        <v>101</v>
      </c>
      <c r="Q41" s="389" t="s">
        <v>101</v>
      </c>
      <c r="R41" s="389" t="s">
        <v>101</v>
      </c>
      <c r="S41" s="389" t="s">
        <v>101</v>
      </c>
      <c r="T41" s="389" t="s">
        <v>101</v>
      </c>
      <c r="U41" s="389" t="s">
        <v>101</v>
      </c>
      <c r="V41" s="389" t="s">
        <v>101</v>
      </c>
      <c r="W41" s="389" t="s">
        <v>101</v>
      </c>
      <c r="X41" s="389" t="s">
        <v>101</v>
      </c>
    </row>
    <row r="42" spans="1:24" ht="31.5" x14ac:dyDescent="0.2">
      <c r="A42" s="151" t="s">
        <v>204</v>
      </c>
      <c r="B42" s="152" t="s">
        <v>205</v>
      </c>
      <c r="C42" s="389" t="s">
        <v>101</v>
      </c>
      <c r="D42" s="389" t="s">
        <v>101</v>
      </c>
      <c r="E42" s="389" t="s">
        <v>101</v>
      </c>
      <c r="F42" s="389" t="s">
        <v>101</v>
      </c>
      <c r="G42" s="389" t="s">
        <v>101</v>
      </c>
      <c r="H42" s="389" t="s">
        <v>101</v>
      </c>
      <c r="I42" s="389" t="s">
        <v>101</v>
      </c>
      <c r="J42" s="389" t="s">
        <v>101</v>
      </c>
      <c r="K42" s="389" t="s">
        <v>101</v>
      </c>
      <c r="L42" s="389" t="s">
        <v>101</v>
      </c>
      <c r="M42" s="389" t="s">
        <v>101</v>
      </c>
      <c r="N42" s="389" t="s">
        <v>101</v>
      </c>
      <c r="O42" s="389" t="s">
        <v>101</v>
      </c>
      <c r="P42" s="389" t="s">
        <v>101</v>
      </c>
      <c r="Q42" s="389" t="s">
        <v>101</v>
      </c>
      <c r="R42" s="389" t="s">
        <v>101</v>
      </c>
      <c r="S42" s="389" t="s">
        <v>101</v>
      </c>
      <c r="T42" s="389" t="s">
        <v>101</v>
      </c>
      <c r="U42" s="389" t="s">
        <v>101</v>
      </c>
      <c r="V42" s="389" t="s">
        <v>101</v>
      </c>
      <c r="W42" s="389" t="s">
        <v>101</v>
      </c>
      <c r="X42" s="389" t="s">
        <v>101</v>
      </c>
    </row>
    <row r="43" spans="1:24" ht="31.5" x14ac:dyDescent="0.2">
      <c r="A43" s="151" t="s">
        <v>206</v>
      </c>
      <c r="B43" s="152" t="s">
        <v>207</v>
      </c>
      <c r="C43" s="389" t="s">
        <v>101</v>
      </c>
      <c r="D43" s="389" t="s">
        <v>101</v>
      </c>
      <c r="E43" s="389" t="s">
        <v>101</v>
      </c>
      <c r="F43" s="389" t="s">
        <v>101</v>
      </c>
      <c r="G43" s="389" t="s">
        <v>101</v>
      </c>
      <c r="H43" s="389" t="s">
        <v>101</v>
      </c>
      <c r="I43" s="389" t="s">
        <v>101</v>
      </c>
      <c r="J43" s="389" t="s">
        <v>101</v>
      </c>
      <c r="K43" s="389" t="s">
        <v>101</v>
      </c>
      <c r="L43" s="389" t="s">
        <v>101</v>
      </c>
      <c r="M43" s="389" t="s">
        <v>101</v>
      </c>
      <c r="N43" s="389" t="s">
        <v>101</v>
      </c>
      <c r="O43" s="389" t="s">
        <v>101</v>
      </c>
      <c r="P43" s="389" t="s">
        <v>101</v>
      </c>
      <c r="Q43" s="389" t="s">
        <v>101</v>
      </c>
      <c r="R43" s="389" t="s">
        <v>101</v>
      </c>
      <c r="S43" s="389" t="s">
        <v>101</v>
      </c>
      <c r="T43" s="389" t="s">
        <v>101</v>
      </c>
      <c r="U43" s="389" t="s">
        <v>101</v>
      </c>
      <c r="V43" s="389" t="s">
        <v>101</v>
      </c>
      <c r="W43" s="389" t="s">
        <v>101</v>
      </c>
      <c r="X43" s="389" t="s">
        <v>101</v>
      </c>
    </row>
    <row r="44" spans="1:24" ht="31.5" x14ac:dyDescent="0.2">
      <c r="A44" s="151" t="s">
        <v>208</v>
      </c>
      <c r="B44" s="152" t="s">
        <v>209</v>
      </c>
      <c r="C44" s="389" t="s">
        <v>101</v>
      </c>
      <c r="D44" s="389" t="s">
        <v>101</v>
      </c>
      <c r="E44" s="389" t="s">
        <v>101</v>
      </c>
      <c r="F44" s="389" t="s">
        <v>101</v>
      </c>
      <c r="G44" s="389" t="s">
        <v>101</v>
      </c>
      <c r="H44" s="389" t="s">
        <v>101</v>
      </c>
      <c r="I44" s="389" t="s">
        <v>101</v>
      </c>
      <c r="J44" s="389" t="s">
        <v>101</v>
      </c>
      <c r="K44" s="389" t="s">
        <v>101</v>
      </c>
      <c r="L44" s="389" t="s">
        <v>101</v>
      </c>
      <c r="M44" s="389" t="s">
        <v>101</v>
      </c>
      <c r="N44" s="389" t="s">
        <v>101</v>
      </c>
      <c r="O44" s="389" t="s">
        <v>101</v>
      </c>
      <c r="P44" s="389" t="s">
        <v>101</v>
      </c>
      <c r="Q44" s="389" t="s">
        <v>101</v>
      </c>
      <c r="R44" s="389" t="s">
        <v>101</v>
      </c>
      <c r="S44" s="389" t="s">
        <v>101</v>
      </c>
      <c r="T44" s="389" t="s">
        <v>101</v>
      </c>
      <c r="U44" s="389" t="s">
        <v>101</v>
      </c>
      <c r="V44" s="389" t="s">
        <v>101</v>
      </c>
      <c r="W44" s="389" t="s">
        <v>101</v>
      </c>
      <c r="X44" s="389" t="s">
        <v>101</v>
      </c>
    </row>
    <row r="45" spans="1:24" ht="31.5" x14ac:dyDescent="0.2">
      <c r="A45" s="151" t="s">
        <v>210</v>
      </c>
      <c r="B45" s="152" t="s">
        <v>211</v>
      </c>
      <c r="C45" s="389" t="s">
        <v>101</v>
      </c>
      <c r="D45" s="389" t="s">
        <v>101</v>
      </c>
      <c r="E45" s="389" t="s">
        <v>101</v>
      </c>
      <c r="F45" s="389" t="s">
        <v>101</v>
      </c>
      <c r="G45" s="389" t="s">
        <v>101</v>
      </c>
      <c r="H45" s="389" t="s">
        <v>101</v>
      </c>
      <c r="I45" s="389" t="s">
        <v>101</v>
      </c>
      <c r="J45" s="389" t="s">
        <v>101</v>
      </c>
      <c r="K45" s="389" t="s">
        <v>101</v>
      </c>
      <c r="L45" s="389" t="s">
        <v>101</v>
      </c>
      <c r="M45" s="389" t="s">
        <v>101</v>
      </c>
      <c r="N45" s="389" t="s">
        <v>101</v>
      </c>
      <c r="O45" s="389" t="s">
        <v>101</v>
      </c>
      <c r="P45" s="389" t="s">
        <v>101</v>
      </c>
      <c r="Q45" s="389" t="s">
        <v>101</v>
      </c>
      <c r="R45" s="389" t="s">
        <v>101</v>
      </c>
      <c r="S45" s="389" t="s">
        <v>101</v>
      </c>
      <c r="T45" s="389" t="s">
        <v>101</v>
      </c>
      <c r="U45" s="389" t="s">
        <v>101</v>
      </c>
      <c r="V45" s="389" t="s">
        <v>101</v>
      </c>
      <c r="W45" s="389" t="s">
        <v>101</v>
      </c>
      <c r="X45" s="389" t="s">
        <v>101</v>
      </c>
    </row>
    <row r="46" spans="1:24" ht="15.75" x14ac:dyDescent="0.2">
      <c r="A46" s="151" t="s">
        <v>212</v>
      </c>
      <c r="B46" s="152" t="s">
        <v>213</v>
      </c>
      <c r="C46" s="389" t="s">
        <v>101</v>
      </c>
      <c r="D46" s="389" t="s">
        <v>101</v>
      </c>
      <c r="E46" s="389" t="s">
        <v>101</v>
      </c>
      <c r="F46" s="389" t="s">
        <v>101</v>
      </c>
      <c r="G46" s="389" t="s">
        <v>101</v>
      </c>
      <c r="H46" s="389" t="s">
        <v>101</v>
      </c>
      <c r="I46" s="389" t="s">
        <v>101</v>
      </c>
      <c r="J46" s="389" t="s">
        <v>101</v>
      </c>
      <c r="K46" s="389" t="s">
        <v>101</v>
      </c>
      <c r="L46" s="389" t="s">
        <v>101</v>
      </c>
      <c r="M46" s="389" t="s">
        <v>101</v>
      </c>
      <c r="N46" s="389" t="s">
        <v>101</v>
      </c>
      <c r="O46" s="389" t="s">
        <v>101</v>
      </c>
      <c r="P46" s="389" t="s">
        <v>101</v>
      </c>
      <c r="Q46" s="389" t="s">
        <v>101</v>
      </c>
      <c r="R46" s="389" t="s">
        <v>101</v>
      </c>
      <c r="S46" s="389" t="s">
        <v>101</v>
      </c>
      <c r="T46" s="389" t="s">
        <v>101</v>
      </c>
      <c r="U46" s="389" t="s">
        <v>101</v>
      </c>
      <c r="V46" s="389" t="s">
        <v>101</v>
      </c>
      <c r="W46" s="389" t="s">
        <v>101</v>
      </c>
      <c r="X46" s="389" t="s">
        <v>101</v>
      </c>
    </row>
    <row r="47" spans="1:24" ht="31.5" x14ac:dyDescent="0.2">
      <c r="A47" s="151" t="s">
        <v>214</v>
      </c>
      <c r="B47" s="152" t="s">
        <v>215</v>
      </c>
      <c r="C47" s="389" t="s">
        <v>101</v>
      </c>
      <c r="D47" s="389" t="s">
        <v>101</v>
      </c>
      <c r="E47" s="389" t="s">
        <v>101</v>
      </c>
      <c r="F47" s="389" t="s">
        <v>101</v>
      </c>
      <c r="G47" s="389" t="s">
        <v>101</v>
      </c>
      <c r="H47" s="389" t="s">
        <v>101</v>
      </c>
      <c r="I47" s="389" t="s">
        <v>101</v>
      </c>
      <c r="J47" s="389" t="s">
        <v>101</v>
      </c>
      <c r="K47" s="389" t="s">
        <v>101</v>
      </c>
      <c r="L47" s="389" t="s">
        <v>101</v>
      </c>
      <c r="M47" s="389" t="s">
        <v>101</v>
      </c>
      <c r="N47" s="389" t="s">
        <v>101</v>
      </c>
      <c r="O47" s="389" t="s">
        <v>101</v>
      </c>
      <c r="P47" s="389" t="s">
        <v>101</v>
      </c>
      <c r="Q47" s="389" t="s">
        <v>101</v>
      </c>
      <c r="R47" s="389" t="s">
        <v>101</v>
      </c>
      <c r="S47" s="389" t="s">
        <v>101</v>
      </c>
      <c r="T47" s="389" t="s">
        <v>101</v>
      </c>
      <c r="U47" s="389" t="s">
        <v>101</v>
      </c>
      <c r="V47" s="389" t="s">
        <v>101</v>
      </c>
      <c r="W47" s="389" t="s">
        <v>101</v>
      </c>
      <c r="X47" s="389" t="s">
        <v>101</v>
      </c>
    </row>
    <row r="48" spans="1:24" ht="31.5" x14ac:dyDescent="0.2">
      <c r="A48" s="151" t="s">
        <v>216</v>
      </c>
      <c r="B48" s="152" t="s">
        <v>217</v>
      </c>
      <c r="C48" s="389" t="s">
        <v>101</v>
      </c>
      <c r="D48" s="389" t="s">
        <v>101</v>
      </c>
      <c r="E48" s="389" t="s">
        <v>101</v>
      </c>
      <c r="F48" s="389" t="s">
        <v>101</v>
      </c>
      <c r="G48" s="389" t="s">
        <v>101</v>
      </c>
      <c r="H48" s="389" t="s">
        <v>101</v>
      </c>
      <c r="I48" s="389" t="s">
        <v>101</v>
      </c>
      <c r="J48" s="389" t="s">
        <v>101</v>
      </c>
      <c r="K48" s="389" t="s">
        <v>101</v>
      </c>
      <c r="L48" s="389" t="s">
        <v>101</v>
      </c>
      <c r="M48" s="389" t="s">
        <v>101</v>
      </c>
      <c r="N48" s="389" t="s">
        <v>101</v>
      </c>
      <c r="O48" s="389" t="s">
        <v>101</v>
      </c>
      <c r="P48" s="389" t="s">
        <v>101</v>
      </c>
      <c r="Q48" s="389" t="s">
        <v>101</v>
      </c>
      <c r="R48" s="389" t="s">
        <v>101</v>
      </c>
      <c r="S48" s="389" t="s">
        <v>101</v>
      </c>
      <c r="T48" s="389" t="s">
        <v>101</v>
      </c>
      <c r="U48" s="389" t="s">
        <v>101</v>
      </c>
      <c r="V48" s="389" t="s">
        <v>101</v>
      </c>
      <c r="W48" s="389" t="s">
        <v>101</v>
      </c>
      <c r="X48" s="389" t="s">
        <v>101</v>
      </c>
    </row>
    <row r="49" spans="1:24" ht="31.5" x14ac:dyDescent="0.2">
      <c r="A49" s="151" t="s">
        <v>218</v>
      </c>
      <c r="B49" s="152" t="s">
        <v>219</v>
      </c>
      <c r="C49" s="389" t="s">
        <v>101</v>
      </c>
      <c r="D49" s="389" t="s">
        <v>101</v>
      </c>
      <c r="E49" s="389" t="s">
        <v>101</v>
      </c>
      <c r="F49" s="389" t="s">
        <v>101</v>
      </c>
      <c r="G49" s="389" t="s">
        <v>101</v>
      </c>
      <c r="H49" s="389" t="s">
        <v>101</v>
      </c>
      <c r="I49" s="389" t="s">
        <v>101</v>
      </c>
      <c r="J49" s="389" t="s">
        <v>101</v>
      </c>
      <c r="K49" s="389" t="s">
        <v>101</v>
      </c>
      <c r="L49" s="389" t="s">
        <v>101</v>
      </c>
      <c r="M49" s="389" t="s">
        <v>101</v>
      </c>
      <c r="N49" s="389" t="s">
        <v>101</v>
      </c>
      <c r="O49" s="389" t="s">
        <v>101</v>
      </c>
      <c r="P49" s="389" t="s">
        <v>101</v>
      </c>
      <c r="Q49" s="389" t="s">
        <v>101</v>
      </c>
      <c r="R49" s="389" t="s">
        <v>101</v>
      </c>
      <c r="S49" s="389" t="s">
        <v>101</v>
      </c>
      <c r="T49" s="389" t="s">
        <v>101</v>
      </c>
      <c r="U49" s="389" t="s">
        <v>101</v>
      </c>
      <c r="V49" s="389" t="s">
        <v>101</v>
      </c>
      <c r="W49" s="389" t="s">
        <v>101</v>
      </c>
      <c r="X49" s="389" t="s">
        <v>101</v>
      </c>
    </row>
    <row r="50" spans="1:24" ht="31.5" x14ac:dyDescent="0.2">
      <c r="A50" s="151" t="s">
        <v>218</v>
      </c>
      <c r="B50" s="169" t="s">
        <v>220</v>
      </c>
      <c r="C50" s="389" t="s">
        <v>101</v>
      </c>
      <c r="D50" s="389" t="s">
        <v>101</v>
      </c>
      <c r="E50" s="389" t="s">
        <v>101</v>
      </c>
      <c r="F50" s="389" t="s">
        <v>101</v>
      </c>
      <c r="G50" s="389" t="s">
        <v>101</v>
      </c>
      <c r="H50" s="389" t="s">
        <v>101</v>
      </c>
      <c r="I50" s="389" t="s">
        <v>101</v>
      </c>
      <c r="J50" s="389" t="s">
        <v>101</v>
      </c>
      <c r="K50" s="389" t="s">
        <v>101</v>
      </c>
      <c r="L50" s="389" t="s">
        <v>101</v>
      </c>
      <c r="M50" s="389" t="s">
        <v>101</v>
      </c>
      <c r="N50" s="389" t="s">
        <v>101</v>
      </c>
      <c r="O50" s="389" t="s">
        <v>101</v>
      </c>
      <c r="P50" s="389" t="s">
        <v>101</v>
      </c>
      <c r="Q50" s="389" t="s">
        <v>101</v>
      </c>
      <c r="R50" s="389" t="s">
        <v>101</v>
      </c>
      <c r="S50" s="389" t="s">
        <v>101</v>
      </c>
      <c r="T50" s="389" t="s">
        <v>101</v>
      </c>
      <c r="U50" s="389" t="s">
        <v>101</v>
      </c>
      <c r="V50" s="389" t="s">
        <v>101</v>
      </c>
      <c r="W50" s="389" t="s">
        <v>101</v>
      </c>
      <c r="X50" s="389" t="s">
        <v>101</v>
      </c>
    </row>
    <row r="51" spans="1:24" ht="31.5" x14ac:dyDescent="0.2">
      <c r="A51" s="151" t="s">
        <v>221</v>
      </c>
      <c r="B51" s="152" t="s">
        <v>222</v>
      </c>
      <c r="C51" s="389" t="s">
        <v>101</v>
      </c>
      <c r="D51" s="389" t="s">
        <v>101</v>
      </c>
      <c r="E51" s="389" t="s">
        <v>101</v>
      </c>
      <c r="F51" s="389" t="s">
        <v>101</v>
      </c>
      <c r="G51" s="389" t="s">
        <v>101</v>
      </c>
      <c r="H51" s="389" t="s">
        <v>101</v>
      </c>
      <c r="I51" s="389" t="s">
        <v>101</v>
      </c>
      <c r="J51" s="389" t="s">
        <v>101</v>
      </c>
      <c r="K51" s="389" t="s">
        <v>101</v>
      </c>
      <c r="L51" s="389" t="s">
        <v>101</v>
      </c>
      <c r="M51" s="389" t="s">
        <v>101</v>
      </c>
      <c r="N51" s="389" t="s">
        <v>101</v>
      </c>
      <c r="O51" s="389" t="s">
        <v>101</v>
      </c>
      <c r="P51" s="389" t="s">
        <v>101</v>
      </c>
      <c r="Q51" s="389" t="s">
        <v>101</v>
      </c>
      <c r="R51" s="389" t="s">
        <v>101</v>
      </c>
      <c r="S51" s="389" t="s">
        <v>101</v>
      </c>
      <c r="T51" s="389" t="s">
        <v>101</v>
      </c>
      <c r="U51" s="389" t="s">
        <v>101</v>
      </c>
      <c r="V51" s="389" t="s">
        <v>101</v>
      </c>
      <c r="W51" s="389" t="s">
        <v>101</v>
      </c>
      <c r="X51" s="389" t="s">
        <v>101</v>
      </c>
    </row>
    <row r="52" spans="1:24" ht="31.5" x14ac:dyDescent="0.2">
      <c r="A52" s="151" t="s">
        <v>223</v>
      </c>
      <c r="B52" s="152" t="s">
        <v>224</v>
      </c>
      <c r="C52" s="389" t="s">
        <v>101</v>
      </c>
      <c r="D52" s="389" t="s">
        <v>101</v>
      </c>
      <c r="E52" s="389" t="s">
        <v>101</v>
      </c>
      <c r="F52" s="389" t="s">
        <v>101</v>
      </c>
      <c r="G52" s="389" t="s">
        <v>101</v>
      </c>
      <c r="H52" s="389" t="s">
        <v>101</v>
      </c>
      <c r="I52" s="389" t="s">
        <v>101</v>
      </c>
      <c r="J52" s="389" t="s">
        <v>101</v>
      </c>
      <c r="K52" s="389" t="s">
        <v>101</v>
      </c>
      <c r="L52" s="389" t="s">
        <v>101</v>
      </c>
      <c r="M52" s="389" t="s">
        <v>101</v>
      </c>
      <c r="N52" s="389" t="s">
        <v>101</v>
      </c>
      <c r="O52" s="389" t="s">
        <v>101</v>
      </c>
      <c r="P52" s="389" t="s">
        <v>101</v>
      </c>
      <c r="Q52" s="389" t="s">
        <v>101</v>
      </c>
      <c r="R52" s="389" t="s">
        <v>101</v>
      </c>
      <c r="S52" s="389" t="s">
        <v>101</v>
      </c>
      <c r="T52" s="389" t="s">
        <v>101</v>
      </c>
      <c r="U52" s="389" t="s">
        <v>101</v>
      </c>
      <c r="V52" s="389" t="s">
        <v>101</v>
      </c>
      <c r="W52" s="389" t="s">
        <v>101</v>
      </c>
      <c r="X52" s="389" t="s">
        <v>101</v>
      </c>
    </row>
    <row r="53" spans="1:24" ht="31.5" x14ac:dyDescent="0.2">
      <c r="A53" s="151" t="s">
        <v>225</v>
      </c>
      <c r="B53" s="152" t="s">
        <v>226</v>
      </c>
      <c r="C53" s="389" t="s">
        <v>101</v>
      </c>
      <c r="D53" s="389" t="s">
        <v>101</v>
      </c>
      <c r="E53" s="389" t="s">
        <v>101</v>
      </c>
      <c r="F53" s="389" t="s">
        <v>101</v>
      </c>
      <c r="G53" s="389" t="s">
        <v>101</v>
      </c>
      <c r="H53" s="389" t="s">
        <v>101</v>
      </c>
      <c r="I53" s="389" t="s">
        <v>101</v>
      </c>
      <c r="J53" s="389" t="s">
        <v>101</v>
      </c>
      <c r="K53" s="389" t="s">
        <v>101</v>
      </c>
      <c r="L53" s="389" t="s">
        <v>101</v>
      </c>
      <c r="M53" s="389" t="s">
        <v>101</v>
      </c>
      <c r="N53" s="389" t="s">
        <v>101</v>
      </c>
      <c r="O53" s="389" t="s">
        <v>101</v>
      </c>
      <c r="P53" s="389" t="s">
        <v>101</v>
      </c>
      <c r="Q53" s="389" t="s">
        <v>101</v>
      </c>
      <c r="R53" s="389" t="s">
        <v>101</v>
      </c>
      <c r="S53" s="389" t="s">
        <v>101</v>
      </c>
      <c r="T53" s="389" t="s">
        <v>101</v>
      </c>
      <c r="U53" s="389" t="s">
        <v>101</v>
      </c>
      <c r="V53" s="389" t="s">
        <v>101</v>
      </c>
      <c r="W53" s="389" t="s">
        <v>101</v>
      </c>
      <c r="X53" s="389" t="s">
        <v>101</v>
      </c>
    </row>
    <row r="54" spans="1:24" ht="15.75" x14ac:dyDescent="0.2">
      <c r="A54" s="151" t="s">
        <v>227</v>
      </c>
      <c r="B54" s="152" t="s">
        <v>228</v>
      </c>
      <c r="C54" s="389" t="s">
        <v>101</v>
      </c>
      <c r="D54" s="389" t="s">
        <v>101</v>
      </c>
      <c r="E54" s="389" t="s">
        <v>101</v>
      </c>
      <c r="F54" s="389" t="s">
        <v>101</v>
      </c>
      <c r="G54" s="389" t="s">
        <v>101</v>
      </c>
      <c r="H54" s="389" t="s">
        <v>101</v>
      </c>
      <c r="I54" s="389" t="s">
        <v>101</v>
      </c>
      <c r="J54" s="389" t="s">
        <v>101</v>
      </c>
      <c r="K54" s="389" t="s">
        <v>101</v>
      </c>
      <c r="L54" s="389" t="s">
        <v>101</v>
      </c>
      <c r="M54" s="389" t="s">
        <v>101</v>
      </c>
      <c r="N54" s="389" t="s">
        <v>101</v>
      </c>
      <c r="O54" s="389" t="s">
        <v>101</v>
      </c>
      <c r="P54" s="389" t="s">
        <v>101</v>
      </c>
      <c r="Q54" s="389" t="s">
        <v>101</v>
      </c>
      <c r="R54" s="389" t="s">
        <v>101</v>
      </c>
      <c r="S54" s="389" t="s">
        <v>101</v>
      </c>
      <c r="T54" s="389" t="s">
        <v>101</v>
      </c>
      <c r="U54" s="389" t="s">
        <v>101</v>
      </c>
      <c r="V54" s="389" t="s">
        <v>101</v>
      </c>
      <c r="W54" s="389" t="s">
        <v>101</v>
      </c>
      <c r="X54" s="389" t="s">
        <v>101</v>
      </c>
    </row>
    <row r="55" spans="1:24" ht="31.5" x14ac:dyDescent="0.2">
      <c r="A55" s="151" t="s">
        <v>229</v>
      </c>
      <c r="B55" s="152" t="s">
        <v>230</v>
      </c>
      <c r="C55" s="389" t="s">
        <v>101</v>
      </c>
      <c r="D55" s="389" t="s">
        <v>101</v>
      </c>
      <c r="E55" s="389" t="s">
        <v>101</v>
      </c>
      <c r="F55" s="389" t="s">
        <v>101</v>
      </c>
      <c r="G55" s="389" t="s">
        <v>101</v>
      </c>
      <c r="H55" s="389" t="s">
        <v>101</v>
      </c>
      <c r="I55" s="389" t="s">
        <v>101</v>
      </c>
      <c r="J55" s="389" t="s">
        <v>101</v>
      </c>
      <c r="K55" s="389" t="s">
        <v>101</v>
      </c>
      <c r="L55" s="389" t="s">
        <v>101</v>
      </c>
      <c r="M55" s="389" t="s">
        <v>101</v>
      </c>
      <c r="N55" s="389" t="s">
        <v>101</v>
      </c>
      <c r="O55" s="389" t="s">
        <v>101</v>
      </c>
      <c r="P55" s="389" t="s">
        <v>101</v>
      </c>
      <c r="Q55" s="389" t="s">
        <v>101</v>
      </c>
      <c r="R55" s="389" t="s">
        <v>101</v>
      </c>
      <c r="S55" s="389" t="s">
        <v>101</v>
      </c>
      <c r="T55" s="389" t="s">
        <v>101</v>
      </c>
      <c r="U55" s="389" t="s">
        <v>101</v>
      </c>
      <c r="V55" s="389" t="s">
        <v>101</v>
      </c>
      <c r="W55" s="389" t="s">
        <v>101</v>
      </c>
      <c r="X55" s="389" t="s">
        <v>101</v>
      </c>
    </row>
  </sheetData>
  <mergeCells count="29">
    <mergeCell ref="V11:V13"/>
    <mergeCell ref="W11:X12"/>
    <mergeCell ref="H12:H13"/>
    <mergeCell ref="I12:I13"/>
    <mergeCell ref="J12:J13"/>
    <mergeCell ref="K12:K13"/>
    <mergeCell ref="R12:S12"/>
    <mergeCell ref="T12:U12"/>
    <mergeCell ref="A9:X9"/>
    <mergeCell ref="A10:V10"/>
    <mergeCell ref="A11:A13"/>
    <mergeCell ref="B11:B13"/>
    <mergeCell ref="C11:C13"/>
    <mergeCell ref="D11:D13"/>
    <mergeCell ref="E11:E13"/>
    <mergeCell ref="F11:F13"/>
    <mergeCell ref="G11:G13"/>
    <mergeCell ref="H11:K11"/>
    <mergeCell ref="L11:M12"/>
    <mergeCell ref="N11:N13"/>
    <mergeCell ref="O11:O13"/>
    <mergeCell ref="P11:P13"/>
    <mergeCell ref="Q11:Q13"/>
    <mergeCell ref="R11:U11"/>
    <mergeCell ref="A4:X4"/>
    <mergeCell ref="A5:X5"/>
    <mergeCell ref="A6:X6"/>
    <mergeCell ref="A7:X7"/>
    <mergeCell ref="A8:X8"/>
  </mergeCells>
  <pageMargins left="0.70833333333333304" right="0.70833333333333304" top="0.74861111111111101" bottom="0.74791666666666701" header="0.31527777777777799" footer="0.51180555555555496"/>
  <pageSetup paperSize="8" firstPageNumber="0" orientation="landscape" horizontalDpi="300" verticalDpi="300"/>
  <headerFooter>
    <oddHeader>&amp;C&amp;"Times New Roman,Обычный"&amp;12&amp;P</oddHeader>
  </headerFooter>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IW15"/>
  <sheetViews>
    <sheetView zoomScale="85" zoomScaleNormal="85" zoomScalePageLayoutView="80" workbookViewId="0">
      <selection activeCell="H14" sqref="H14"/>
    </sheetView>
  </sheetViews>
  <sheetFormatPr defaultRowHeight="15" x14ac:dyDescent="0.25"/>
  <cols>
    <col min="1" max="1" width="11.42578125" style="433" customWidth="1"/>
    <col min="2" max="2" width="40.42578125" style="314" customWidth="1"/>
    <col min="3" max="3" width="25.85546875" style="314" customWidth="1"/>
    <col min="4" max="4" width="36.140625" style="314" customWidth="1"/>
    <col min="5" max="5" width="11" style="314" customWidth="1"/>
    <col min="6" max="6" width="10.7109375" style="314" customWidth="1"/>
    <col min="7" max="7" width="10.140625" style="314" customWidth="1"/>
    <col min="8" max="257" width="9.7109375" style="314" customWidth="1"/>
    <col min="258" max="1025" width="9.7109375" customWidth="1"/>
  </cols>
  <sheetData>
    <row r="1" spans="1:17" ht="15.75" customHeight="1" x14ac:dyDescent="0.25">
      <c r="H1" s="120" t="s">
        <v>1018</v>
      </c>
    </row>
    <row r="2" spans="1:17" ht="15.75" customHeight="1" x14ac:dyDescent="0.25">
      <c r="H2" s="122" t="s">
        <v>1</v>
      </c>
    </row>
    <row r="3" spans="1:17" ht="15.75" customHeight="1" x14ac:dyDescent="0.25">
      <c r="H3" s="122" t="s">
        <v>2</v>
      </c>
    </row>
    <row r="4" spans="1:17" ht="18.75" customHeight="1" x14ac:dyDescent="0.3">
      <c r="H4" s="182"/>
    </row>
    <row r="5" spans="1:17" ht="15.75" customHeight="1" x14ac:dyDescent="0.25">
      <c r="A5" s="100" t="s">
        <v>1019</v>
      </c>
      <c r="B5" s="100"/>
      <c r="C5" s="100"/>
      <c r="D5" s="100"/>
      <c r="E5" s="100"/>
      <c r="F5" s="100"/>
      <c r="G5" s="100"/>
      <c r="H5" s="100"/>
    </row>
    <row r="6" spans="1:17" ht="15.75" customHeight="1" x14ac:dyDescent="0.25">
      <c r="A6" s="434"/>
      <c r="B6" s="435"/>
      <c r="C6" s="435"/>
      <c r="D6" s="435"/>
      <c r="E6" s="435"/>
      <c r="F6" s="435"/>
      <c r="G6" s="435"/>
      <c r="H6" s="435"/>
    </row>
    <row r="7" spans="1:17" ht="15.75" customHeight="1" x14ac:dyDescent="0.25">
      <c r="A7" s="96" t="s">
        <v>1020</v>
      </c>
      <c r="B7" s="96"/>
      <c r="C7" s="96"/>
      <c r="D7" s="96"/>
      <c r="E7" s="96"/>
      <c r="F7" s="96"/>
      <c r="G7" s="96"/>
      <c r="H7" s="96"/>
      <c r="I7" s="306"/>
      <c r="J7" s="306"/>
      <c r="K7" s="306"/>
      <c r="L7" s="306"/>
      <c r="M7" s="306"/>
      <c r="N7" s="306"/>
      <c r="O7" s="306"/>
      <c r="P7" s="372"/>
      <c r="Q7" s="315"/>
    </row>
    <row r="8" spans="1:17" ht="15.75" customHeight="1" x14ac:dyDescent="0.25">
      <c r="A8" s="10" t="s">
        <v>901</v>
      </c>
      <c r="B8" s="10"/>
      <c r="C8" s="10"/>
      <c r="D8" s="10"/>
      <c r="E8" s="10"/>
      <c r="F8" s="10"/>
      <c r="G8" s="10"/>
      <c r="H8" s="10"/>
      <c r="I8" s="187"/>
      <c r="J8" s="187"/>
      <c r="K8" s="187"/>
      <c r="L8" s="187"/>
      <c r="M8" s="187"/>
      <c r="N8" s="187"/>
      <c r="O8" s="187"/>
      <c r="P8" s="372"/>
      <c r="Q8" s="315"/>
    </row>
    <row r="9" spans="1:17" ht="15.75" customHeight="1" x14ac:dyDescent="0.25">
      <c r="A9" s="10"/>
      <c r="B9" s="10"/>
      <c r="C9" s="10"/>
      <c r="D9" s="10"/>
      <c r="E9" s="10"/>
      <c r="F9" s="10"/>
      <c r="G9" s="10"/>
      <c r="H9" s="10"/>
      <c r="I9" s="262"/>
      <c r="J9" s="262"/>
      <c r="K9" s="262"/>
      <c r="L9" s="262"/>
      <c r="M9" s="262"/>
      <c r="N9" s="262"/>
      <c r="O9" s="262"/>
      <c r="P9" s="372"/>
      <c r="Q9" s="315"/>
    </row>
    <row r="10" spans="1:17" ht="15.75" customHeight="1" x14ac:dyDescent="0.25">
      <c r="A10" s="8" t="s">
        <v>440</v>
      </c>
      <c r="B10" s="8"/>
      <c r="C10" s="8"/>
      <c r="D10" s="8"/>
      <c r="E10" s="8"/>
      <c r="F10" s="8"/>
      <c r="G10" s="8"/>
      <c r="H10" s="8"/>
    </row>
    <row r="11" spans="1:17" s="436" customFormat="1" ht="15" customHeight="1" x14ac:dyDescent="0.25">
      <c r="B11" s="314"/>
      <c r="C11" s="314"/>
      <c r="D11" s="314"/>
      <c r="E11" s="314"/>
      <c r="F11" s="314"/>
    </row>
    <row r="12" spans="1:17" s="438" customFormat="1" ht="34.5" customHeight="1" x14ac:dyDescent="0.2">
      <c r="A12" s="2" t="s">
        <v>731</v>
      </c>
      <c r="B12" s="2" t="s">
        <v>1021</v>
      </c>
      <c r="C12" s="2" t="s">
        <v>1022</v>
      </c>
      <c r="D12" s="2" t="s">
        <v>1023</v>
      </c>
      <c r="E12" s="2" t="s">
        <v>1024</v>
      </c>
      <c r="F12" s="2"/>
      <c r="G12" s="2"/>
      <c r="H12" s="2"/>
    </row>
    <row r="13" spans="1:17" s="436" customFormat="1" ht="34.5" customHeight="1" x14ac:dyDescent="0.2">
      <c r="A13" s="2"/>
      <c r="B13" s="2"/>
      <c r="C13" s="2"/>
      <c r="D13" s="2"/>
      <c r="E13" s="439" t="s">
        <v>1025</v>
      </c>
      <c r="F13" s="439" t="s">
        <v>101</v>
      </c>
      <c r="G13" s="439" t="s">
        <v>101</v>
      </c>
      <c r="H13" s="439" t="s">
        <v>101</v>
      </c>
    </row>
    <row r="14" spans="1:17" s="436" customFormat="1" ht="15.75" customHeight="1" x14ac:dyDescent="0.2">
      <c r="A14" s="437">
        <v>1</v>
      </c>
      <c r="B14" s="326">
        <v>2</v>
      </c>
      <c r="C14" s="437">
        <v>3</v>
      </c>
      <c r="D14" s="326">
        <v>4</v>
      </c>
      <c r="E14" s="440" t="s">
        <v>66</v>
      </c>
      <c r="F14" s="441" t="s">
        <v>67</v>
      </c>
      <c r="G14" s="440" t="s">
        <v>70</v>
      </c>
      <c r="H14" s="441" t="s">
        <v>101</v>
      </c>
    </row>
    <row r="15" spans="1:17" s="315" customFormat="1" ht="120" customHeight="1" x14ac:dyDescent="0.2">
      <c r="A15" s="341">
        <v>1</v>
      </c>
      <c r="B15" s="348" t="s">
        <v>1026</v>
      </c>
      <c r="C15" s="442" t="s">
        <v>1027</v>
      </c>
      <c r="D15" s="442" t="s">
        <v>1028</v>
      </c>
      <c r="E15" s="323">
        <v>104.8</v>
      </c>
      <c r="F15" s="348" t="s">
        <v>101</v>
      </c>
      <c r="G15" s="347" t="s">
        <v>101</v>
      </c>
      <c r="H15" s="341" t="s">
        <v>101</v>
      </c>
    </row>
  </sheetData>
  <mergeCells count="10">
    <mergeCell ref="A12:A13"/>
    <mergeCell ref="B12:B13"/>
    <mergeCell ref="C12:C13"/>
    <mergeCell ref="D12:D13"/>
    <mergeCell ref="E12:H12"/>
    <mergeCell ref="A5:H5"/>
    <mergeCell ref="A7:H7"/>
    <mergeCell ref="A8:H8"/>
    <mergeCell ref="A9:H9"/>
    <mergeCell ref="A10:H10"/>
  </mergeCells>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IW19"/>
  <sheetViews>
    <sheetView zoomScale="90" zoomScaleNormal="90" zoomScalePageLayoutView="90" workbookViewId="0">
      <selection activeCell="D24" sqref="D24"/>
    </sheetView>
  </sheetViews>
  <sheetFormatPr defaultRowHeight="15.75" x14ac:dyDescent="0.25"/>
  <cols>
    <col min="1" max="1" width="7.85546875" style="178" customWidth="1"/>
    <col min="2" max="2" width="53.7109375" style="178" customWidth="1"/>
    <col min="3" max="3" width="12.42578125" style="178" customWidth="1"/>
    <col min="4" max="4" width="13.42578125" style="178" customWidth="1"/>
    <col min="5" max="5" width="15.5703125" style="178" customWidth="1"/>
    <col min="6" max="6" width="4.85546875" style="178" customWidth="1"/>
    <col min="7" max="7" width="6.42578125" style="178" customWidth="1"/>
    <col min="8" max="9" width="6.28515625" style="178" customWidth="1"/>
    <col min="10" max="10" width="5.42578125" style="178" customWidth="1"/>
    <col min="11" max="11" width="5.140625" style="178" customWidth="1"/>
    <col min="12" max="12" width="4.7109375" style="178" customWidth="1"/>
    <col min="13" max="13" width="4.5703125" style="178" customWidth="1"/>
    <col min="14" max="14" width="6.28515625" style="178" customWidth="1"/>
    <col min="15" max="15" width="6.7109375" style="178" customWidth="1"/>
    <col min="16" max="16" width="5" style="178" customWidth="1"/>
    <col min="17" max="17" width="4.7109375" style="178" customWidth="1"/>
    <col min="18" max="19" width="3.7109375" style="178" customWidth="1"/>
    <col min="20" max="20" width="4.42578125" style="178" customWidth="1"/>
    <col min="21" max="23" width="6.28515625" style="178" customWidth="1"/>
    <col min="24" max="24" width="4.140625" style="178" customWidth="1"/>
    <col min="25" max="25" width="4.85546875" style="178" customWidth="1"/>
    <col min="26" max="26" width="4.140625" style="178" customWidth="1"/>
    <col min="27" max="27" width="4.7109375" style="178" customWidth="1"/>
    <col min="28" max="30" width="6.28515625" style="178" customWidth="1"/>
    <col min="31" max="31" width="6.5703125" style="178" customWidth="1"/>
    <col min="32" max="32" width="6.28515625" style="178" customWidth="1"/>
    <col min="33" max="33" width="7" style="178" customWidth="1"/>
    <col min="34" max="34" width="3.85546875" style="178" customWidth="1"/>
    <col min="35" max="35" width="6.28515625" style="178" customWidth="1"/>
    <col min="36" max="36" width="17.42578125" style="178" customWidth="1"/>
    <col min="37" max="37" width="23" style="178" customWidth="1"/>
    <col min="38" max="38" width="13.7109375" style="178" customWidth="1"/>
    <col min="39" max="39" width="24.28515625" style="178" customWidth="1"/>
    <col min="40" max="40" width="11.7109375" style="178" customWidth="1"/>
    <col min="41" max="41" width="18.85546875" style="178" customWidth="1"/>
    <col min="42" max="43" width="4.42578125" style="178" customWidth="1"/>
    <col min="44" max="44" width="4" style="178" customWidth="1"/>
    <col min="45" max="45" width="4.140625" style="178" customWidth="1"/>
    <col min="46" max="46" width="4.85546875" style="178" customWidth="1"/>
    <col min="47" max="47" width="5.42578125" style="178" customWidth="1"/>
    <col min="48" max="48" width="6" style="178" customWidth="1"/>
    <col min="49" max="49" width="6.28515625" style="178" customWidth="1"/>
    <col min="50" max="50" width="6" style="178" customWidth="1"/>
    <col min="51" max="52" width="5.42578125" style="178" customWidth="1"/>
    <col min="53" max="53" width="14" style="178" customWidth="1"/>
    <col min="54" max="63" width="5.42578125" style="178" customWidth="1"/>
    <col min="64" max="257" width="9.7109375" style="178" customWidth="1"/>
    <col min="258" max="1025" width="9.7109375" customWidth="1"/>
  </cols>
  <sheetData>
    <row r="1" spans="1:53" x14ac:dyDescent="0.25">
      <c r="E1" s="120" t="s">
        <v>1029</v>
      </c>
      <c r="K1" s="179"/>
      <c r="L1" s="197"/>
      <c r="M1" s="179"/>
      <c r="N1" s="179"/>
      <c r="O1" s="179"/>
      <c r="P1" s="179"/>
      <c r="Q1" s="179"/>
      <c r="R1" s="179"/>
      <c r="S1" s="179"/>
      <c r="T1" s="179"/>
      <c r="U1" s="179"/>
    </row>
    <row r="2" spans="1:53" x14ac:dyDescent="0.25">
      <c r="E2" s="122" t="s">
        <v>1</v>
      </c>
      <c r="K2" s="179"/>
      <c r="L2" s="197"/>
      <c r="M2" s="179"/>
      <c r="N2" s="179"/>
      <c r="O2" s="179"/>
      <c r="P2" s="179"/>
      <c r="Q2" s="179"/>
      <c r="R2" s="179"/>
      <c r="S2" s="179"/>
      <c r="T2" s="179"/>
      <c r="U2" s="179"/>
    </row>
    <row r="3" spans="1:53" x14ac:dyDescent="0.25">
      <c r="E3" s="122" t="s">
        <v>2</v>
      </c>
      <c r="K3" s="179"/>
      <c r="L3" s="197"/>
      <c r="M3" s="179"/>
      <c r="N3" s="179"/>
      <c r="O3" s="179"/>
      <c r="P3" s="179"/>
      <c r="Q3" s="179"/>
      <c r="R3" s="179"/>
      <c r="S3" s="179"/>
      <c r="T3" s="179"/>
      <c r="U3" s="179"/>
    </row>
    <row r="4" spans="1:53" ht="18.75" x14ac:dyDescent="0.3">
      <c r="E4" s="182"/>
      <c r="K4" s="179"/>
      <c r="L4" s="197"/>
      <c r="M4" s="179"/>
      <c r="N4" s="179"/>
      <c r="O4" s="179"/>
      <c r="P4" s="179"/>
      <c r="Q4" s="179"/>
      <c r="R4" s="179"/>
      <c r="S4" s="179"/>
      <c r="T4" s="179"/>
      <c r="U4" s="179"/>
    </row>
    <row r="5" spans="1:53" ht="32.25" customHeight="1" x14ac:dyDescent="0.25">
      <c r="A5" s="14" t="s">
        <v>1030</v>
      </c>
      <c r="B5" s="14"/>
      <c r="C5" s="14"/>
      <c r="D5" s="14"/>
      <c r="E5" s="14"/>
      <c r="K5" s="179"/>
      <c r="L5" s="197"/>
      <c r="M5" s="179"/>
      <c r="N5" s="179"/>
      <c r="O5" s="179"/>
      <c r="P5" s="179"/>
      <c r="Q5" s="179"/>
      <c r="R5" s="179"/>
      <c r="S5" s="179"/>
      <c r="T5" s="179"/>
      <c r="U5" s="179"/>
    </row>
    <row r="6" spans="1:53" x14ac:dyDescent="0.25">
      <c r="F6" s="179"/>
      <c r="G6" s="179"/>
      <c r="H6" s="179"/>
      <c r="I6" s="179"/>
      <c r="J6" s="179"/>
      <c r="K6" s="179"/>
      <c r="L6" s="264"/>
      <c r="M6" s="264"/>
      <c r="N6" s="264"/>
      <c r="O6" s="264"/>
      <c r="P6" s="264"/>
      <c r="Q6" s="264"/>
      <c r="R6" s="264"/>
      <c r="S6" s="264"/>
      <c r="T6" s="264"/>
      <c r="U6" s="264"/>
      <c r="V6" s="264"/>
      <c r="W6" s="264"/>
      <c r="X6" s="264"/>
      <c r="Y6" s="264"/>
      <c r="Z6" s="179"/>
      <c r="AA6" s="264"/>
      <c r="AB6" s="179"/>
      <c r="AC6" s="179"/>
      <c r="AD6" s="179"/>
      <c r="AE6" s="179"/>
      <c r="AF6" s="179"/>
      <c r="AG6" s="179"/>
      <c r="AH6" s="179"/>
      <c r="AI6" s="179"/>
      <c r="AJ6" s="179"/>
      <c r="AK6" s="179"/>
      <c r="AL6" s="179"/>
      <c r="AM6" s="179"/>
      <c r="AN6" s="179"/>
      <c r="AO6" s="179"/>
      <c r="AP6" s="179"/>
      <c r="AQ6" s="179"/>
      <c r="AR6" s="179"/>
    </row>
    <row r="7" spans="1:53" x14ac:dyDescent="0.25">
      <c r="A7" s="96" t="s">
        <v>614</v>
      </c>
      <c r="B7" s="96"/>
      <c r="C7" s="96"/>
      <c r="D7" s="96"/>
      <c r="E7" s="96"/>
      <c r="F7" s="306"/>
      <c r="G7" s="306"/>
      <c r="H7" s="306"/>
      <c r="I7" s="306"/>
      <c r="J7" s="306"/>
      <c r="K7" s="306"/>
      <c r="L7" s="264"/>
      <c r="M7" s="264"/>
      <c r="N7" s="264"/>
      <c r="O7" s="264"/>
      <c r="P7" s="264"/>
      <c r="Q7" s="264"/>
      <c r="R7" s="264"/>
      <c r="S7" s="264"/>
      <c r="T7" s="264"/>
      <c r="U7" s="264"/>
      <c r="V7" s="264"/>
      <c r="W7" s="264"/>
      <c r="X7" s="264"/>
      <c r="Y7" s="264"/>
      <c r="Z7" s="179"/>
      <c r="AA7" s="264"/>
      <c r="AB7" s="179"/>
      <c r="AC7" s="179"/>
      <c r="AD7" s="179"/>
      <c r="AE7" s="179"/>
      <c r="AF7" s="179"/>
      <c r="AG7" s="179"/>
      <c r="AH7" s="179"/>
      <c r="AI7" s="179"/>
      <c r="AJ7" s="179"/>
      <c r="AK7" s="179"/>
      <c r="AL7" s="179"/>
      <c r="AM7" s="179"/>
      <c r="AN7" s="179"/>
      <c r="AO7" s="179"/>
      <c r="AP7" s="179"/>
      <c r="AQ7" s="179"/>
      <c r="AR7" s="179"/>
    </row>
    <row r="8" spans="1:53" x14ac:dyDescent="0.25">
      <c r="A8" s="96" t="s">
        <v>6</v>
      </c>
      <c r="B8" s="96"/>
      <c r="C8" s="96"/>
      <c r="D8" s="96"/>
      <c r="E8" s="96"/>
      <c r="F8" s="369"/>
      <c r="G8" s="369"/>
      <c r="H8" s="369"/>
      <c r="I8" s="369"/>
      <c r="J8" s="369"/>
      <c r="K8" s="369"/>
      <c r="L8" s="264"/>
      <c r="M8" s="264"/>
      <c r="N8" s="264"/>
      <c r="O8" s="264"/>
      <c r="P8" s="264"/>
      <c r="Q8" s="264"/>
      <c r="R8" s="264"/>
      <c r="S8" s="264"/>
      <c r="T8" s="264"/>
      <c r="U8" s="264"/>
      <c r="V8" s="264"/>
      <c r="W8" s="264"/>
      <c r="X8" s="264"/>
      <c r="Y8" s="264"/>
      <c r="Z8" s="179"/>
      <c r="AA8" s="264"/>
      <c r="AB8" s="179"/>
      <c r="AC8" s="179"/>
      <c r="AD8" s="179"/>
      <c r="AE8" s="179"/>
      <c r="AF8" s="179"/>
      <c r="AG8" s="179"/>
      <c r="AH8" s="179"/>
      <c r="AI8" s="179"/>
      <c r="AJ8" s="179"/>
      <c r="AK8" s="179"/>
      <c r="AL8" s="179"/>
      <c r="AM8" s="179"/>
      <c r="AN8" s="179"/>
      <c r="AO8" s="179"/>
      <c r="AP8" s="179"/>
      <c r="AQ8" s="179"/>
      <c r="AR8" s="179"/>
    </row>
    <row r="9" spans="1:53" x14ac:dyDescent="0.25">
      <c r="A9" s="179"/>
      <c r="B9" s="179"/>
      <c r="C9" s="179"/>
      <c r="D9" s="179"/>
      <c r="E9" s="179"/>
      <c r="F9" s="179"/>
      <c r="G9" s="179"/>
      <c r="H9" s="179"/>
      <c r="I9" s="179"/>
      <c r="J9" s="179"/>
      <c r="K9" s="179"/>
      <c r="L9" s="264"/>
      <c r="M9" s="264"/>
      <c r="N9" s="264"/>
      <c r="O9" s="264"/>
      <c r="P9" s="264"/>
      <c r="Q9" s="264"/>
      <c r="R9" s="264"/>
      <c r="S9" s="264"/>
      <c r="T9" s="264"/>
      <c r="U9" s="264"/>
      <c r="V9" s="264"/>
      <c r="W9" s="264"/>
      <c r="X9" s="264"/>
      <c r="Y9" s="264"/>
      <c r="Z9" s="179"/>
      <c r="AA9" s="264"/>
      <c r="AB9" s="179"/>
      <c r="AC9" s="179"/>
      <c r="AD9" s="179"/>
      <c r="AE9" s="179"/>
      <c r="AF9" s="179"/>
      <c r="AG9" s="179"/>
      <c r="AH9" s="179"/>
      <c r="AI9" s="179"/>
      <c r="AJ9" s="179"/>
      <c r="AK9" s="179"/>
      <c r="AL9" s="179"/>
      <c r="AM9" s="179"/>
      <c r="AN9" s="179"/>
      <c r="AO9" s="179"/>
      <c r="AP9" s="179"/>
      <c r="AQ9" s="179"/>
      <c r="AR9" s="179"/>
    </row>
    <row r="10" spans="1:53" ht="26.25" customHeight="1" x14ac:dyDescent="0.25">
      <c r="A10" s="117" t="s">
        <v>440</v>
      </c>
      <c r="B10" s="117"/>
      <c r="C10" s="117"/>
      <c r="D10" s="117"/>
      <c r="E10" s="117"/>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row>
    <row r="11" spans="1:53" ht="15" customHeight="1" x14ac:dyDescent="0.25">
      <c r="A11" s="261"/>
      <c r="B11" s="261"/>
      <c r="C11" s="261"/>
      <c r="D11" s="261"/>
      <c r="E11" s="261"/>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row>
    <row r="12" spans="1:53" ht="18" customHeight="1" x14ac:dyDescent="0.25">
      <c r="A12" s="105" t="s">
        <v>1031</v>
      </c>
      <c r="B12" s="105"/>
      <c r="C12" s="105"/>
      <c r="D12" s="105"/>
      <c r="E12" s="105"/>
      <c r="F12" s="266"/>
      <c r="G12" s="266"/>
      <c r="H12" s="266"/>
      <c r="I12" s="266"/>
      <c r="J12" s="266"/>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row>
    <row r="13" spans="1:53" ht="13.5" customHeight="1" x14ac:dyDescent="0.25">
      <c r="A13" s="266" t="s">
        <v>1032</v>
      </c>
      <c r="B13" s="266"/>
      <c r="C13" s="266"/>
      <c r="D13" s="266"/>
      <c r="E13" s="266"/>
      <c r="F13" s="266"/>
      <c r="G13" s="266"/>
      <c r="H13" s="266"/>
      <c r="I13" s="266"/>
      <c r="J13" s="266"/>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row>
    <row r="14" spans="1:53" ht="36" customHeight="1" x14ac:dyDescent="0.25">
      <c r="A14" s="65" t="s">
        <v>731</v>
      </c>
      <c r="B14" s="64" t="s">
        <v>1033</v>
      </c>
      <c r="C14" s="64" t="s">
        <v>1034</v>
      </c>
      <c r="D14" s="63" t="s">
        <v>1035</v>
      </c>
      <c r="E14" s="63"/>
      <c r="G14" s="288"/>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row>
    <row r="15" spans="1:53" x14ac:dyDescent="0.25">
      <c r="A15" s="65"/>
      <c r="B15" s="64"/>
      <c r="C15" s="64"/>
      <c r="D15" s="443" t="s">
        <v>419</v>
      </c>
      <c r="E15" s="443"/>
      <c r="G15" s="288"/>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row>
    <row r="16" spans="1:53" x14ac:dyDescent="0.25">
      <c r="A16" s="444">
        <v>1</v>
      </c>
      <c r="B16" s="445">
        <v>2</v>
      </c>
      <c r="C16" s="446">
        <v>3</v>
      </c>
      <c r="D16" s="445">
        <v>4</v>
      </c>
      <c r="E16" s="443">
        <v>6</v>
      </c>
      <c r="G16" s="288"/>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row>
    <row r="17" spans="1:45" ht="36.75" customHeight="1" x14ac:dyDescent="0.25">
      <c r="A17" s="447">
        <v>1</v>
      </c>
      <c r="B17" s="448" t="s">
        <v>1036</v>
      </c>
      <c r="C17" s="148" t="s">
        <v>101</v>
      </c>
      <c r="D17" s="449">
        <v>0.38500000000000001</v>
      </c>
      <c r="E17" s="450" t="s">
        <v>101</v>
      </c>
      <c r="G17" s="288"/>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row>
    <row r="18" spans="1:45" ht="35.25" customHeight="1" x14ac:dyDescent="0.25">
      <c r="A18" s="447">
        <v>2</v>
      </c>
      <c r="B18" s="448" t="s">
        <v>1037</v>
      </c>
      <c r="C18" s="148" t="s">
        <v>101</v>
      </c>
      <c r="D18" s="449">
        <v>1</v>
      </c>
      <c r="E18" s="450" t="s">
        <v>101</v>
      </c>
      <c r="G18" s="288"/>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row>
    <row r="19" spans="1:45" ht="38.25" customHeight="1" x14ac:dyDescent="0.25">
      <c r="A19" s="451">
        <v>3</v>
      </c>
      <c r="B19" s="452" t="s">
        <v>1038</v>
      </c>
      <c r="C19" s="453" t="s">
        <v>101</v>
      </c>
      <c r="D19" s="454">
        <v>0.92200000000000004</v>
      </c>
      <c r="E19" s="455" t="s">
        <v>101</v>
      </c>
      <c r="G19" s="288"/>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row>
  </sheetData>
  <mergeCells count="9">
    <mergeCell ref="A14:A15"/>
    <mergeCell ref="B14:B15"/>
    <mergeCell ref="C14:C15"/>
    <mergeCell ref="D14:E14"/>
    <mergeCell ref="A5:E5"/>
    <mergeCell ref="A7:E7"/>
    <mergeCell ref="A8:E8"/>
    <mergeCell ref="A10:E10"/>
    <mergeCell ref="A12:E12"/>
  </mergeCells>
  <pageMargins left="0.70833333333333304" right="0.70833333333333304" top="0.74791666666666701" bottom="0.74791666666666701" header="0.51180555555555496" footer="0.51180555555555496"/>
  <pageSetup paperSize="9" firstPageNumber="0"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
  <sheetViews>
    <sheetView zoomScaleNormal="100" zoomScalePageLayoutView="80" workbookViewId="0">
      <selection activeCell="B25" sqref="B25"/>
    </sheetView>
  </sheetViews>
  <sheetFormatPr defaultRowHeight="12.75" x14ac:dyDescent="0.2"/>
  <cols>
    <col min="1" max="1" width="9.28515625" customWidth="1"/>
    <col min="2" max="2" width="83.28515625" customWidth="1"/>
    <col min="3" max="1025" width="9.28515625" customWidth="1"/>
  </cols>
  <sheetData>
    <row r="1" spans="1:10" ht="18.75" x14ac:dyDescent="0.25">
      <c r="A1" s="433"/>
      <c r="B1" s="181" t="s">
        <v>1039</v>
      </c>
      <c r="C1" s="314"/>
      <c r="D1" s="314"/>
      <c r="E1" s="314"/>
      <c r="F1" s="314"/>
      <c r="G1" s="314"/>
      <c r="H1" s="314"/>
      <c r="I1" s="314"/>
    </row>
    <row r="2" spans="1:10" ht="18.75" x14ac:dyDescent="0.3">
      <c r="A2" s="433"/>
      <c r="B2" s="182" t="s">
        <v>1</v>
      </c>
      <c r="C2" s="314"/>
      <c r="D2" s="314"/>
      <c r="E2" s="314"/>
      <c r="F2" s="314"/>
      <c r="G2" s="314"/>
      <c r="H2" s="314"/>
      <c r="I2" s="314"/>
    </row>
    <row r="3" spans="1:10" ht="18.75" x14ac:dyDescent="0.3">
      <c r="A3" s="433"/>
      <c r="B3" s="182" t="s">
        <v>1040</v>
      </c>
      <c r="C3" s="314"/>
      <c r="D3" s="314"/>
      <c r="E3" s="314"/>
      <c r="F3" s="314"/>
      <c r="G3" s="314"/>
      <c r="H3" s="314"/>
      <c r="I3" s="314"/>
    </row>
    <row r="4" spans="1:10" ht="18.75" x14ac:dyDescent="0.3">
      <c r="A4" s="433"/>
      <c r="B4" s="182"/>
      <c r="C4" s="314"/>
      <c r="D4" s="314"/>
      <c r="E4" s="314"/>
      <c r="F4" s="314"/>
      <c r="G4" s="314"/>
      <c r="H4" s="314"/>
      <c r="I4" s="314"/>
    </row>
    <row r="5" spans="1:10" ht="171" customHeight="1" x14ac:dyDescent="0.3">
      <c r="A5" s="62" t="s">
        <v>1041</v>
      </c>
      <c r="B5" s="62"/>
      <c r="C5" s="456"/>
      <c r="D5" s="456"/>
      <c r="E5" s="456"/>
      <c r="F5" s="456"/>
      <c r="G5" s="456"/>
      <c r="H5" s="456"/>
      <c r="I5" s="456"/>
      <c r="J5" s="456"/>
    </row>
    <row r="6" spans="1:10" ht="20.25" customHeight="1" x14ac:dyDescent="0.3">
      <c r="A6" s="457"/>
      <c r="B6" s="457"/>
      <c r="C6" s="456"/>
      <c r="D6" s="456"/>
      <c r="E6" s="456"/>
      <c r="F6" s="456"/>
      <c r="G6" s="456"/>
      <c r="H6" s="456"/>
      <c r="I6" s="456"/>
      <c r="J6" s="456"/>
    </row>
    <row r="7" spans="1:10" ht="18.75" x14ac:dyDescent="0.3">
      <c r="A7" s="116" t="s">
        <v>1042</v>
      </c>
      <c r="B7" s="116"/>
      <c r="C7" s="457"/>
      <c r="D7" s="457"/>
      <c r="E7" s="457"/>
      <c r="F7" s="314"/>
      <c r="G7" s="314"/>
      <c r="H7" s="314"/>
      <c r="I7" s="314"/>
      <c r="J7" s="314"/>
    </row>
    <row r="9" spans="1:10" ht="69" customHeight="1" x14ac:dyDescent="0.2">
      <c r="A9" s="458" t="s">
        <v>731</v>
      </c>
      <c r="B9" s="201" t="s">
        <v>1043</v>
      </c>
    </row>
    <row r="10" spans="1:10" ht="15.75" x14ac:dyDescent="0.25">
      <c r="A10" s="459">
        <v>1</v>
      </c>
      <c r="B10" s="459">
        <v>2</v>
      </c>
    </row>
    <row r="11" spans="1:10" ht="15.75" x14ac:dyDescent="0.25">
      <c r="A11" s="460"/>
      <c r="B11" s="460"/>
    </row>
  </sheetData>
  <mergeCells count="2">
    <mergeCell ref="A5:B5"/>
    <mergeCell ref="A7:B7"/>
  </mergeCells>
  <pageMargins left="0.70833333333333304" right="0.70833333333333304" top="0.74791666666666701" bottom="0.74791666666666701" header="0.51180555555555496" footer="0.51180555555555496"/>
  <pageSetup paperSize="9" firstPageNumber="0"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9"/>
  <sheetViews>
    <sheetView topLeftCell="A16" zoomScale="90" zoomScaleNormal="90" workbookViewId="0">
      <selection activeCell="CN36" sqref="CN36"/>
    </sheetView>
  </sheetViews>
  <sheetFormatPr defaultRowHeight="12.75" x14ac:dyDescent="0.2"/>
  <cols>
    <col min="1" max="30" width="1.28515625" style="461" customWidth="1"/>
    <col min="31" max="31" width="0.85546875" style="461" customWidth="1"/>
    <col min="32" max="32" width="1.28515625" style="461" customWidth="1"/>
    <col min="33" max="33" width="0.7109375" style="461" customWidth="1"/>
    <col min="34" max="34" width="1.28515625" style="461" customWidth="1"/>
    <col min="35" max="35" width="0.5703125" style="461" customWidth="1"/>
    <col min="36" max="42" width="1.28515625" style="461" customWidth="1"/>
    <col min="43" max="43" width="7.7109375" style="461" customWidth="1"/>
    <col min="44" max="46" width="1.28515625" style="461" customWidth="1"/>
    <col min="47" max="47" width="0.85546875" style="461" customWidth="1"/>
    <col min="48" max="48" width="1.28515625" style="461" customWidth="1"/>
    <col min="49" max="49" width="0.7109375" style="461" customWidth="1"/>
    <col min="50" max="50" width="1.28515625" style="461" customWidth="1"/>
    <col min="51" max="51" width="0.85546875" style="461" customWidth="1"/>
    <col min="52" max="58" width="1.28515625" style="461" customWidth="1"/>
    <col min="59" max="59" width="7.7109375" style="461" customWidth="1"/>
    <col min="60" max="61" width="1.28515625" style="461" customWidth="1"/>
    <col min="62" max="62" width="0.85546875" style="461" customWidth="1"/>
    <col min="63" max="64" width="1.28515625" style="461" customWidth="1"/>
    <col min="65" max="65" width="0.7109375" style="461" customWidth="1"/>
    <col min="66" max="66" width="1.28515625" style="461" customWidth="1"/>
    <col min="67" max="67" width="0.7109375" style="461" customWidth="1"/>
    <col min="68" max="74" width="1.28515625" style="461" customWidth="1"/>
    <col min="75" max="75" width="7.7109375" style="461" customWidth="1"/>
    <col min="76" max="77" width="1.28515625" style="461" customWidth="1"/>
    <col min="78" max="78" width="0.7109375" style="461" customWidth="1"/>
    <col min="79" max="79" width="1.28515625" style="461" customWidth="1"/>
    <col min="80" max="80" width="0.42578125" style="461" customWidth="1"/>
    <col min="81" max="81" width="1.28515625" style="461" customWidth="1"/>
    <col min="82" max="82" width="0.5703125" style="461" customWidth="1"/>
    <col min="83" max="89" width="1.28515625" style="461" customWidth="1"/>
    <col min="90" max="90" width="7.85546875" style="461" customWidth="1"/>
    <col min="91" max="92" width="1.28515625" style="461" customWidth="1"/>
    <col min="93" max="93" width="0.85546875" style="461" customWidth="1"/>
    <col min="94" max="94" width="1.28515625" style="461" customWidth="1"/>
    <col min="95" max="95" width="0.5703125" style="461" customWidth="1"/>
    <col min="96" max="96" width="1.28515625" style="461" customWidth="1"/>
    <col min="97" max="97" width="0.7109375" style="461" customWidth="1"/>
    <col min="98" max="98" width="1.28515625" style="461" customWidth="1"/>
    <col min="99" max="99" width="1.42578125" style="461" customWidth="1"/>
    <col min="100" max="106" width="1.28515625" style="461" customWidth="1"/>
    <col min="107" max="107" width="7.85546875" style="461" customWidth="1"/>
    <col min="108" max="257" width="1.28515625" style="461" customWidth="1"/>
    <col min="258" max="1025" width="1.28515625" customWidth="1"/>
  </cols>
  <sheetData>
    <row r="1" spans="1:126" s="462" customFormat="1" ht="12.75" customHeight="1" x14ac:dyDescent="0.2">
      <c r="DV1" s="463" t="s">
        <v>1044</v>
      </c>
    </row>
    <row r="2" spans="1:126" s="462" customFormat="1" ht="12.75" customHeight="1" x14ac:dyDescent="0.2">
      <c r="DV2" s="464" t="s">
        <v>1</v>
      </c>
    </row>
    <row r="3" spans="1:126" s="462" customFormat="1" ht="12.75" customHeight="1" x14ac:dyDescent="0.2">
      <c r="DV3" s="464" t="s">
        <v>2</v>
      </c>
    </row>
    <row r="4" spans="1:126" ht="12.75" customHeight="1" x14ac:dyDescent="0.2">
      <c r="DV4" s="465"/>
    </row>
    <row r="5" spans="1:126" s="466" customFormat="1" ht="18.75" customHeight="1" x14ac:dyDescent="0.3">
      <c r="A5" s="61" t="s">
        <v>1045</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0" t="s">
        <v>1046</v>
      </c>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row>
    <row r="6" spans="1:126" s="466" customFormat="1" ht="18.75" customHeight="1" x14ac:dyDescent="0.3">
      <c r="A6" s="61" t="s">
        <v>1047</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0" t="s">
        <v>1048</v>
      </c>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row>
    <row r="7" spans="1:126" ht="12.75" customHeight="1" x14ac:dyDescent="0.2">
      <c r="A7" s="465"/>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c r="BB7" s="465"/>
      <c r="BC7" s="465"/>
      <c r="BD7" s="465"/>
      <c r="BE7" s="465"/>
      <c r="BF7" s="465"/>
      <c r="BG7" s="465"/>
      <c r="BH7" s="467"/>
      <c r="BI7" s="467"/>
      <c r="BJ7" s="467"/>
      <c r="BK7" s="467"/>
      <c r="BL7" s="467"/>
      <c r="BM7" s="467"/>
      <c r="BN7" s="467"/>
      <c r="BO7" s="467"/>
      <c r="BP7" s="467"/>
      <c r="BQ7" s="467"/>
      <c r="BR7" s="467"/>
      <c r="BS7" s="467"/>
      <c r="BT7" s="467"/>
      <c r="BU7" s="467"/>
      <c r="BV7" s="467"/>
      <c r="BW7" s="467"/>
      <c r="BX7" s="467"/>
      <c r="BY7" s="467"/>
      <c r="BZ7" s="467"/>
      <c r="CA7" s="467"/>
      <c r="CB7" s="467"/>
      <c r="CC7" s="467"/>
      <c r="CD7" s="467"/>
      <c r="CE7" s="467"/>
      <c r="CF7" s="467"/>
      <c r="CG7" s="467"/>
      <c r="CH7" s="467"/>
      <c r="CI7" s="467"/>
      <c r="CJ7" s="467"/>
      <c r="CK7" s="467"/>
      <c r="CL7" s="467"/>
      <c r="CM7" s="467"/>
      <c r="CN7" s="467"/>
      <c r="CO7" s="467"/>
      <c r="CP7" s="467"/>
      <c r="CQ7" s="467"/>
      <c r="CR7" s="467"/>
      <c r="CS7" s="467"/>
      <c r="CT7" s="467"/>
      <c r="CU7" s="467"/>
      <c r="CV7" s="467"/>
      <c r="CW7" s="467"/>
      <c r="CX7" s="467"/>
      <c r="CY7" s="467"/>
      <c r="CZ7" s="467"/>
      <c r="DA7" s="467"/>
      <c r="DB7" s="467"/>
      <c r="DC7" s="467"/>
      <c r="DD7" s="467"/>
      <c r="DE7" s="467"/>
      <c r="DF7" s="467"/>
      <c r="DG7" s="467"/>
      <c r="DH7" s="467"/>
      <c r="DI7" s="467"/>
      <c r="DJ7" s="467"/>
      <c r="DK7" s="467"/>
      <c r="DL7" s="467"/>
      <c r="DM7" s="467"/>
      <c r="DN7" s="467"/>
      <c r="DO7" s="467"/>
      <c r="DP7" s="467"/>
      <c r="DQ7" s="467"/>
      <c r="DR7" s="467"/>
      <c r="DS7" s="467"/>
      <c r="DT7" s="467"/>
      <c r="DU7" s="467"/>
      <c r="DV7" s="467"/>
    </row>
    <row r="8" spans="1:126" ht="15.75" customHeight="1" x14ac:dyDescent="0.2">
      <c r="DE8" s="467"/>
      <c r="DF8" s="467"/>
      <c r="DG8" s="467"/>
      <c r="DH8" s="467"/>
      <c r="DI8" s="467"/>
      <c r="DJ8" s="467"/>
      <c r="DK8" s="467"/>
      <c r="DL8" s="467"/>
      <c r="DM8" s="467"/>
      <c r="DN8" s="59" t="s">
        <v>1049</v>
      </c>
      <c r="DO8" s="59"/>
      <c r="DP8" s="59"/>
      <c r="DQ8" s="59"/>
      <c r="DR8" s="59"/>
      <c r="DS8" s="59"/>
      <c r="DT8" s="59"/>
      <c r="DU8" s="59"/>
      <c r="DV8" s="59"/>
    </row>
    <row r="9" spans="1:126" ht="12.75" customHeight="1" x14ac:dyDescent="0.2">
      <c r="N9" s="468"/>
      <c r="O9" s="468"/>
      <c r="P9" s="468"/>
      <c r="Q9" s="468"/>
      <c r="R9" s="468"/>
      <c r="S9" s="468"/>
      <c r="T9" s="468"/>
      <c r="U9" s="468"/>
      <c r="V9" s="468"/>
      <c r="W9" s="468"/>
      <c r="X9" s="468"/>
      <c r="DE9" s="467"/>
      <c r="DF9" s="467"/>
      <c r="DG9" s="467"/>
      <c r="DH9" s="467"/>
      <c r="DI9" s="467"/>
      <c r="DJ9" s="467"/>
      <c r="DK9" s="467"/>
      <c r="DL9" s="467"/>
      <c r="DM9" s="467"/>
      <c r="DN9" s="467"/>
      <c r="DO9" s="467"/>
      <c r="DP9" s="467"/>
      <c r="DQ9" s="467"/>
      <c r="DR9" s="467"/>
      <c r="DS9" s="467"/>
      <c r="DT9" s="467"/>
      <c r="DU9" s="467"/>
      <c r="DV9" s="465" t="s">
        <v>1050</v>
      </c>
    </row>
    <row r="10" spans="1:126" ht="12.75" customHeight="1" x14ac:dyDescent="0.2">
      <c r="DE10" s="59" t="s">
        <v>1051</v>
      </c>
      <c r="DF10" s="59"/>
      <c r="DG10" s="59"/>
      <c r="DH10" s="59"/>
      <c r="DI10" s="59"/>
      <c r="DJ10" s="59"/>
      <c r="DK10" s="59"/>
      <c r="DL10" s="59"/>
      <c r="DM10" s="59"/>
      <c r="DN10" s="59"/>
      <c r="DO10" s="59"/>
      <c r="DP10" s="59"/>
      <c r="DQ10" s="59"/>
      <c r="DR10" s="59"/>
      <c r="DS10" s="59"/>
      <c r="DT10" s="59"/>
      <c r="DU10" s="59"/>
      <c r="DV10" s="59"/>
    </row>
    <row r="11" spans="1:126" s="469" customFormat="1" ht="15.75" customHeight="1" x14ac:dyDescent="0.2">
      <c r="DE11" s="58" t="s">
        <v>1052</v>
      </c>
      <c r="DF11" s="58"/>
      <c r="DG11" s="58"/>
      <c r="DH11" s="58"/>
      <c r="DI11" s="58"/>
      <c r="DJ11" s="58"/>
      <c r="DK11" s="58"/>
      <c r="DL11" s="58"/>
      <c r="DM11" s="58"/>
      <c r="DN11" s="58"/>
      <c r="DO11" s="58"/>
      <c r="DP11" s="58"/>
      <c r="DQ11" s="58"/>
      <c r="DR11" s="58"/>
      <c r="DS11" s="58"/>
      <c r="DT11" s="58"/>
      <c r="DU11" s="58"/>
      <c r="DV11" s="58"/>
    </row>
    <row r="12" spans="1:126" ht="12.75" customHeight="1" x14ac:dyDescent="0.2">
      <c r="DE12" s="465" t="s">
        <v>1053</v>
      </c>
      <c r="DF12" s="57"/>
      <c r="DG12" s="57"/>
      <c r="DH12" s="467" t="s">
        <v>1054</v>
      </c>
      <c r="DI12" s="54"/>
      <c r="DJ12" s="54"/>
      <c r="DK12" s="54"/>
      <c r="DL12" s="54"/>
      <c r="DM12" s="54"/>
      <c r="DN12" s="54"/>
      <c r="DO12" s="54"/>
      <c r="DP12" s="56" t="s">
        <v>1055</v>
      </c>
      <c r="DQ12" s="56"/>
      <c r="DR12" s="57" t="s">
        <v>1056</v>
      </c>
      <c r="DS12" s="57"/>
      <c r="DT12" s="467" t="s">
        <v>1057</v>
      </c>
      <c r="DU12" s="467"/>
      <c r="DV12" s="467"/>
    </row>
    <row r="13" spans="1:126" ht="12.75" customHeight="1" x14ac:dyDescent="0.2">
      <c r="DE13" s="470"/>
      <c r="DF13" s="470"/>
      <c r="DG13" s="470"/>
      <c r="DH13" s="470"/>
      <c r="DI13" s="470"/>
      <c r="DJ13" s="470"/>
      <c r="DK13" s="470"/>
      <c r="DL13" s="470"/>
      <c r="DM13" s="470"/>
      <c r="DN13" s="470"/>
      <c r="DO13" s="470"/>
      <c r="DP13" s="470"/>
      <c r="DQ13" s="470"/>
      <c r="DR13" s="470"/>
      <c r="DS13" s="470"/>
      <c r="DT13" s="470"/>
      <c r="DU13" s="470"/>
      <c r="DV13" s="471" t="s">
        <v>1058</v>
      </c>
    </row>
    <row r="14" spans="1:126" ht="12.75" customHeight="1" x14ac:dyDescent="0.2">
      <c r="DV14" s="465"/>
    </row>
    <row r="15" spans="1:126" ht="12.75" customHeight="1" x14ac:dyDescent="0.2">
      <c r="A15" s="55" t="s">
        <v>1059</v>
      </c>
      <c r="B15" s="55"/>
      <c r="C15" s="55"/>
      <c r="D15" s="55"/>
      <c r="E15" s="53" t="s">
        <v>1060</v>
      </c>
      <c r="F15" s="53"/>
      <c r="G15" s="53"/>
      <c r="H15" s="53"/>
      <c r="I15" s="53"/>
      <c r="J15" s="53"/>
      <c r="K15" s="53"/>
      <c r="L15" s="53"/>
      <c r="M15" s="53"/>
      <c r="N15" s="53"/>
      <c r="O15" s="53"/>
      <c r="P15" s="53"/>
      <c r="Q15" s="53"/>
      <c r="R15" s="53"/>
      <c r="S15" s="53"/>
      <c r="T15" s="53"/>
      <c r="U15" s="53"/>
      <c r="V15" s="53"/>
      <c r="W15" s="53"/>
      <c r="X15" s="53"/>
      <c r="Y15" s="53"/>
      <c r="Z15" s="53"/>
      <c r="AA15" s="53"/>
      <c r="AB15" s="52" t="s">
        <v>1061</v>
      </c>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1" t="s">
        <v>1062</v>
      </c>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0" t="s">
        <v>1063</v>
      </c>
      <c r="DE15" s="50"/>
      <c r="DF15" s="50"/>
      <c r="DG15" s="50"/>
      <c r="DH15" s="50"/>
      <c r="DI15" s="50"/>
      <c r="DJ15" s="50"/>
      <c r="DK15" s="50"/>
      <c r="DL15" s="50"/>
      <c r="DM15" s="50"/>
      <c r="DN15" s="50"/>
      <c r="DO15" s="50"/>
      <c r="DP15" s="50"/>
      <c r="DQ15" s="50"/>
      <c r="DR15" s="50"/>
      <c r="DS15" s="50"/>
      <c r="DT15" s="50"/>
      <c r="DU15" s="50"/>
      <c r="DV15" s="50"/>
    </row>
    <row r="16" spans="1:126" ht="12.75" customHeight="1" x14ac:dyDescent="0.2">
      <c r="A16" s="49"/>
      <c r="B16" s="49"/>
      <c r="C16" s="49"/>
      <c r="D16" s="49"/>
      <c r="E16" s="48"/>
      <c r="F16" s="48"/>
      <c r="G16" s="48"/>
      <c r="H16" s="48"/>
      <c r="I16" s="48"/>
      <c r="J16" s="48"/>
      <c r="K16" s="48"/>
      <c r="L16" s="48"/>
      <c r="M16" s="48"/>
      <c r="N16" s="48"/>
      <c r="O16" s="48"/>
      <c r="P16" s="48"/>
      <c r="Q16" s="48"/>
      <c r="R16" s="48"/>
      <c r="S16" s="48"/>
      <c r="T16" s="48"/>
      <c r="U16" s="48"/>
      <c r="V16" s="48"/>
      <c r="W16" s="48"/>
      <c r="X16" s="48"/>
      <c r="Y16" s="48"/>
      <c r="Z16" s="48"/>
      <c r="AA16" s="48"/>
      <c r="AB16" s="47" t="s">
        <v>699</v>
      </c>
      <c r="AC16" s="47"/>
      <c r="AD16" s="47"/>
      <c r="AE16" s="47"/>
      <c r="AF16" s="47"/>
      <c r="AG16" s="47"/>
      <c r="AH16" s="47"/>
      <c r="AI16" s="47"/>
      <c r="AJ16" s="47"/>
      <c r="AK16" s="47"/>
      <c r="AL16" s="47"/>
      <c r="AM16" s="47"/>
      <c r="AN16" s="47"/>
      <c r="AO16" s="47"/>
      <c r="AP16" s="47"/>
      <c r="AQ16" s="47"/>
      <c r="AR16" s="47" t="s">
        <v>1064</v>
      </c>
      <c r="AS16" s="47"/>
      <c r="AT16" s="47"/>
      <c r="AU16" s="47"/>
      <c r="AV16" s="47"/>
      <c r="AW16" s="47"/>
      <c r="AX16" s="47"/>
      <c r="AY16" s="47"/>
      <c r="AZ16" s="47"/>
      <c r="BA16" s="47"/>
      <c r="BB16" s="47"/>
      <c r="BC16" s="47"/>
      <c r="BD16" s="47"/>
      <c r="BE16" s="47"/>
      <c r="BF16" s="47"/>
      <c r="BG16" s="47"/>
      <c r="BH16" s="47" t="s">
        <v>1065</v>
      </c>
      <c r="BI16" s="47"/>
      <c r="BJ16" s="47"/>
      <c r="BK16" s="47"/>
      <c r="BL16" s="47"/>
      <c r="BM16" s="47"/>
      <c r="BN16" s="47"/>
      <c r="BO16" s="47"/>
      <c r="BP16" s="47"/>
      <c r="BQ16" s="47"/>
      <c r="BR16" s="47"/>
      <c r="BS16" s="47"/>
      <c r="BT16" s="47"/>
      <c r="BU16" s="47"/>
      <c r="BV16" s="47"/>
      <c r="BW16" s="47"/>
      <c r="BX16" s="47" t="s">
        <v>1066</v>
      </c>
      <c r="BY16" s="47"/>
      <c r="BZ16" s="47"/>
      <c r="CA16" s="47"/>
      <c r="CB16" s="47"/>
      <c r="CC16" s="47"/>
      <c r="CD16" s="47"/>
      <c r="CE16" s="47"/>
      <c r="CF16" s="47"/>
      <c r="CG16" s="47"/>
      <c r="CH16" s="47"/>
      <c r="CI16" s="47"/>
      <c r="CJ16" s="47"/>
      <c r="CK16" s="47"/>
      <c r="CL16" s="47"/>
      <c r="CM16" s="47"/>
      <c r="CN16" s="47" t="s">
        <v>1067</v>
      </c>
      <c r="CO16" s="47"/>
      <c r="CP16" s="47"/>
      <c r="CQ16" s="47"/>
      <c r="CR16" s="47"/>
      <c r="CS16" s="47"/>
      <c r="CT16" s="47"/>
      <c r="CU16" s="47"/>
      <c r="CV16" s="47"/>
      <c r="CW16" s="47"/>
      <c r="CX16" s="47"/>
      <c r="CY16" s="47"/>
      <c r="CZ16" s="47"/>
      <c r="DA16" s="47"/>
      <c r="DB16" s="47"/>
      <c r="DC16" s="47"/>
      <c r="DD16" s="46"/>
      <c r="DE16" s="46"/>
      <c r="DF16" s="46"/>
      <c r="DG16" s="46"/>
      <c r="DH16" s="46"/>
      <c r="DI16" s="46"/>
      <c r="DJ16" s="46"/>
      <c r="DK16" s="46"/>
      <c r="DL16" s="46"/>
      <c r="DM16" s="46"/>
      <c r="DN16" s="46"/>
      <c r="DO16" s="46"/>
      <c r="DP16" s="46"/>
      <c r="DQ16" s="46"/>
      <c r="DR16" s="46"/>
      <c r="DS16" s="46"/>
      <c r="DT16" s="46"/>
      <c r="DU16" s="46"/>
      <c r="DV16" s="46"/>
    </row>
    <row r="17" spans="1:126" ht="42" customHeight="1" x14ac:dyDescent="0.2">
      <c r="A17" s="45"/>
      <c r="B17" s="45"/>
      <c r="C17" s="45"/>
      <c r="D17" s="45"/>
      <c r="E17" s="44"/>
      <c r="F17" s="44"/>
      <c r="G17" s="44"/>
      <c r="H17" s="44"/>
      <c r="I17" s="44"/>
      <c r="J17" s="44"/>
      <c r="K17" s="44"/>
      <c r="L17" s="44"/>
      <c r="M17" s="44"/>
      <c r="N17" s="44"/>
      <c r="O17" s="44"/>
      <c r="P17" s="44"/>
      <c r="Q17" s="44"/>
      <c r="R17" s="44"/>
      <c r="S17" s="44"/>
      <c r="T17" s="44"/>
      <c r="U17" s="44"/>
      <c r="V17" s="44"/>
      <c r="W17" s="44"/>
      <c r="X17" s="44"/>
      <c r="Y17" s="44"/>
      <c r="Z17" s="44"/>
      <c r="AA17" s="44"/>
      <c r="AB17" s="43" t="s">
        <v>414</v>
      </c>
      <c r="AC17" s="43"/>
      <c r="AD17" s="43"/>
      <c r="AE17" s="43"/>
      <c r="AF17" s="43"/>
      <c r="AG17" s="43"/>
      <c r="AH17" s="43"/>
      <c r="AI17" s="43"/>
      <c r="AJ17" s="40" t="s">
        <v>45</v>
      </c>
      <c r="AK17" s="40"/>
      <c r="AL17" s="40"/>
      <c r="AM17" s="40"/>
      <c r="AN17" s="40"/>
      <c r="AO17" s="40"/>
      <c r="AP17" s="40"/>
      <c r="AQ17" s="40"/>
      <c r="AR17" s="43" t="s">
        <v>414</v>
      </c>
      <c r="AS17" s="43"/>
      <c r="AT17" s="43"/>
      <c r="AU17" s="43"/>
      <c r="AV17" s="43"/>
      <c r="AW17" s="43"/>
      <c r="AX17" s="43"/>
      <c r="AY17" s="43"/>
      <c r="AZ17" s="40" t="s">
        <v>45</v>
      </c>
      <c r="BA17" s="40"/>
      <c r="BB17" s="40"/>
      <c r="BC17" s="40"/>
      <c r="BD17" s="40"/>
      <c r="BE17" s="40"/>
      <c r="BF17" s="40"/>
      <c r="BG17" s="40"/>
      <c r="BH17" s="43" t="s">
        <v>414</v>
      </c>
      <c r="BI17" s="43"/>
      <c r="BJ17" s="43"/>
      <c r="BK17" s="43"/>
      <c r="BL17" s="43"/>
      <c r="BM17" s="43"/>
      <c r="BN17" s="43"/>
      <c r="BO17" s="43"/>
      <c r="BP17" s="40" t="s">
        <v>45</v>
      </c>
      <c r="BQ17" s="40"/>
      <c r="BR17" s="40"/>
      <c r="BS17" s="40"/>
      <c r="BT17" s="40"/>
      <c r="BU17" s="40"/>
      <c r="BV17" s="40"/>
      <c r="BW17" s="40"/>
      <c r="BX17" s="43" t="s">
        <v>414</v>
      </c>
      <c r="BY17" s="43"/>
      <c r="BZ17" s="43"/>
      <c r="CA17" s="43"/>
      <c r="CB17" s="43"/>
      <c r="CC17" s="43"/>
      <c r="CD17" s="43"/>
      <c r="CE17" s="43"/>
      <c r="CF17" s="40" t="s">
        <v>45</v>
      </c>
      <c r="CG17" s="40"/>
      <c r="CH17" s="40"/>
      <c r="CI17" s="40"/>
      <c r="CJ17" s="40"/>
      <c r="CK17" s="40"/>
      <c r="CL17" s="40"/>
      <c r="CM17" s="40"/>
      <c r="CN17" s="43" t="s">
        <v>414</v>
      </c>
      <c r="CO17" s="43"/>
      <c r="CP17" s="43"/>
      <c r="CQ17" s="43"/>
      <c r="CR17" s="43"/>
      <c r="CS17" s="43"/>
      <c r="CT17" s="43"/>
      <c r="CU17" s="43"/>
      <c r="CV17" s="40" t="s">
        <v>45</v>
      </c>
      <c r="CW17" s="40"/>
      <c r="CX17" s="40"/>
      <c r="CY17" s="40"/>
      <c r="CZ17" s="40"/>
      <c r="DA17" s="40"/>
      <c r="DB17" s="40"/>
      <c r="DC17" s="40"/>
      <c r="DD17" s="42"/>
      <c r="DE17" s="42"/>
      <c r="DF17" s="42"/>
      <c r="DG17" s="42"/>
      <c r="DH17" s="42"/>
      <c r="DI17" s="42"/>
      <c r="DJ17" s="42"/>
      <c r="DK17" s="42"/>
      <c r="DL17" s="42"/>
      <c r="DM17" s="42"/>
      <c r="DN17" s="42"/>
      <c r="DO17" s="42"/>
      <c r="DP17" s="42"/>
      <c r="DQ17" s="42"/>
      <c r="DR17" s="42"/>
      <c r="DS17" s="42"/>
      <c r="DT17" s="42"/>
      <c r="DU17" s="42"/>
      <c r="DV17" s="42"/>
    </row>
    <row r="18" spans="1:126" ht="15" customHeight="1" x14ac:dyDescent="0.2">
      <c r="A18" s="41" t="s">
        <v>571</v>
      </c>
      <c r="B18" s="41"/>
      <c r="C18" s="41"/>
      <c r="D18" s="41"/>
      <c r="E18" s="39" t="s">
        <v>1068</v>
      </c>
      <c r="F18" s="39"/>
      <c r="G18" s="39"/>
      <c r="H18" s="39"/>
      <c r="I18" s="39"/>
      <c r="J18" s="39"/>
      <c r="K18" s="39"/>
      <c r="L18" s="39"/>
      <c r="M18" s="39"/>
      <c r="N18" s="39"/>
      <c r="O18" s="39"/>
      <c r="P18" s="39"/>
      <c r="Q18" s="39"/>
      <c r="R18" s="39"/>
      <c r="S18" s="39"/>
      <c r="T18" s="39"/>
      <c r="U18" s="39"/>
      <c r="V18" s="39"/>
      <c r="W18" s="39"/>
      <c r="X18" s="39"/>
      <c r="Y18" s="39"/>
      <c r="Z18" s="39"/>
      <c r="AA18" s="39"/>
      <c r="AB18" s="37">
        <f>AB19+AB30+AB35+AB36+AB38</f>
        <v>21.5051913</v>
      </c>
      <c r="AC18" s="37"/>
      <c r="AD18" s="37"/>
      <c r="AE18" s="37"/>
      <c r="AF18" s="37"/>
      <c r="AG18" s="37"/>
      <c r="AH18" s="37"/>
      <c r="AI18" s="37"/>
      <c r="AJ18" s="38">
        <f>AJ19+AJ30+AJ35+AJ36+AJ38</f>
        <v>8.5247607599999995</v>
      </c>
      <c r="AK18" s="38"/>
      <c r="AL18" s="38"/>
      <c r="AM18" s="38"/>
      <c r="AN18" s="38"/>
      <c r="AO18" s="38"/>
      <c r="AP18" s="38"/>
      <c r="AQ18" s="38"/>
      <c r="AR18" s="38">
        <f>AR19+AR30+AR35+AR36+AR38</f>
        <v>4.1518289999999999E-2</v>
      </c>
      <c r="AS18" s="38"/>
      <c r="AT18" s="38"/>
      <c r="AU18" s="38"/>
      <c r="AV18" s="38"/>
      <c r="AW18" s="38"/>
      <c r="AX18" s="38"/>
      <c r="AY18" s="38"/>
      <c r="AZ18" s="38">
        <f>AZ19+AZ30+AZ35+AZ36+AZ38</f>
        <v>3.6536033900000002</v>
      </c>
      <c r="BA18" s="38"/>
      <c r="BB18" s="38"/>
      <c r="BC18" s="38"/>
      <c r="BD18" s="38"/>
      <c r="BE18" s="38"/>
      <c r="BF18" s="38"/>
      <c r="BG18" s="38"/>
      <c r="BH18" s="38">
        <f>BH19+BH30+BH35+BH36+BH38</f>
        <v>4.1518289999999999E-2</v>
      </c>
      <c r="BI18" s="38"/>
      <c r="BJ18" s="38"/>
      <c r="BK18" s="38"/>
      <c r="BL18" s="38"/>
      <c r="BM18" s="38"/>
      <c r="BN18" s="38"/>
      <c r="BO18" s="38"/>
      <c r="BP18" s="38">
        <f>BP19+BP30+BP35+BP36+BP38</f>
        <v>1.4832755399999999</v>
      </c>
      <c r="BQ18" s="38"/>
      <c r="BR18" s="38"/>
      <c r="BS18" s="38"/>
      <c r="BT18" s="38"/>
      <c r="BU18" s="38"/>
      <c r="BV18" s="38"/>
      <c r="BW18" s="38"/>
      <c r="BX18" s="38">
        <f>BX19+BX30+BX35+BX36+BX38</f>
        <v>0.1550314616</v>
      </c>
      <c r="BY18" s="38"/>
      <c r="BZ18" s="38"/>
      <c r="CA18" s="38"/>
      <c r="CB18" s="38"/>
      <c r="CC18" s="38"/>
      <c r="CD18" s="38"/>
      <c r="CE18" s="38"/>
      <c r="CF18" s="38">
        <f>CF19+CF30+CF35+CF36+CF38</f>
        <v>0.25951628999999998</v>
      </c>
      <c r="CG18" s="38"/>
      <c r="CH18" s="38"/>
      <c r="CI18" s="38"/>
      <c r="CJ18" s="38"/>
      <c r="CK18" s="38"/>
      <c r="CL18" s="38"/>
      <c r="CM18" s="38"/>
      <c r="CN18" s="38">
        <f>CN19+CN30+CN35+CN36+CN38</f>
        <v>21.267123258400005</v>
      </c>
      <c r="CO18" s="38"/>
      <c r="CP18" s="38"/>
      <c r="CQ18" s="38"/>
      <c r="CR18" s="38"/>
      <c r="CS18" s="38"/>
      <c r="CT18" s="38"/>
      <c r="CU18" s="38"/>
      <c r="CV18" s="38">
        <f>CV19+CV30+CV35+CV36+CV38</f>
        <v>3.1283655399999999</v>
      </c>
      <c r="CW18" s="38"/>
      <c r="CX18" s="38"/>
      <c r="CY18" s="38"/>
      <c r="CZ18" s="38"/>
      <c r="DA18" s="38"/>
      <c r="DB18" s="38"/>
      <c r="DC18" s="38"/>
      <c r="DD18" s="36"/>
      <c r="DE18" s="36"/>
      <c r="DF18" s="36"/>
      <c r="DG18" s="36"/>
      <c r="DH18" s="36"/>
      <c r="DI18" s="36"/>
      <c r="DJ18" s="36"/>
      <c r="DK18" s="36"/>
      <c r="DL18" s="36"/>
      <c r="DM18" s="36"/>
      <c r="DN18" s="36"/>
      <c r="DO18" s="36"/>
      <c r="DP18" s="36"/>
      <c r="DQ18" s="36"/>
      <c r="DR18" s="36"/>
      <c r="DS18" s="36"/>
      <c r="DT18" s="36"/>
      <c r="DU18" s="36"/>
      <c r="DV18" s="36"/>
    </row>
    <row r="19" spans="1:126" ht="15" customHeight="1" x14ac:dyDescent="0.2">
      <c r="A19" s="35" t="s">
        <v>1069</v>
      </c>
      <c r="B19" s="35"/>
      <c r="C19" s="35"/>
      <c r="D19" s="35"/>
      <c r="E19" s="34" t="s">
        <v>1070</v>
      </c>
      <c r="F19" s="34"/>
      <c r="G19" s="34"/>
      <c r="H19" s="34"/>
      <c r="I19" s="34"/>
      <c r="J19" s="34"/>
      <c r="K19" s="34"/>
      <c r="L19" s="34"/>
      <c r="M19" s="34"/>
      <c r="N19" s="34"/>
      <c r="O19" s="34"/>
      <c r="P19" s="34"/>
      <c r="Q19" s="34"/>
      <c r="R19" s="34"/>
      <c r="S19" s="34"/>
      <c r="T19" s="34"/>
      <c r="U19" s="34"/>
      <c r="V19" s="34"/>
      <c r="W19" s="34"/>
      <c r="X19" s="34"/>
      <c r="Y19" s="34"/>
      <c r="Z19" s="34"/>
      <c r="AA19" s="34"/>
      <c r="AB19" s="38">
        <f>AB20+AB22+AB23+AB29</f>
        <v>15.374566000000002</v>
      </c>
      <c r="AC19" s="38"/>
      <c r="AD19" s="38"/>
      <c r="AE19" s="38"/>
      <c r="AF19" s="38"/>
      <c r="AG19" s="38"/>
      <c r="AH19" s="38"/>
      <c r="AI19" s="38"/>
      <c r="AJ19" s="38">
        <f>AJ20+AJ22+AJ23+AJ29</f>
        <v>2.2202100000000002</v>
      </c>
      <c r="AK19" s="38"/>
      <c r="AL19" s="38"/>
      <c r="AM19" s="38"/>
      <c r="AN19" s="38"/>
      <c r="AO19" s="38"/>
      <c r="AP19" s="38"/>
      <c r="AQ19" s="38"/>
      <c r="AR19" s="38">
        <f>AR20+AR22+AR23+AR29</f>
        <v>0</v>
      </c>
      <c r="AS19" s="38"/>
      <c r="AT19" s="38"/>
      <c r="AU19" s="38"/>
      <c r="AV19" s="38"/>
      <c r="AW19" s="38"/>
      <c r="AX19" s="38"/>
      <c r="AY19" s="38"/>
      <c r="AZ19" s="38">
        <f>AZ20+AZ22+AZ23+AZ29</f>
        <v>1.6289047000000001</v>
      </c>
      <c r="BA19" s="38"/>
      <c r="BB19" s="38"/>
      <c r="BC19" s="38"/>
      <c r="BD19" s="38"/>
      <c r="BE19" s="38"/>
      <c r="BF19" s="38"/>
      <c r="BG19" s="38"/>
      <c r="BH19" s="38">
        <f>BH20+BH22+BH23+BH29</f>
        <v>0</v>
      </c>
      <c r="BI19" s="38"/>
      <c r="BJ19" s="38"/>
      <c r="BK19" s="38"/>
      <c r="BL19" s="38"/>
      <c r="BM19" s="38"/>
      <c r="BN19" s="38"/>
      <c r="BO19" s="38"/>
      <c r="BP19" s="38">
        <f>BP20+BP22+BP23+BP29</f>
        <v>0.44084925000000003</v>
      </c>
      <c r="BQ19" s="38"/>
      <c r="BR19" s="38"/>
      <c r="BS19" s="38"/>
      <c r="BT19" s="38"/>
      <c r="BU19" s="38"/>
      <c r="BV19" s="38"/>
      <c r="BW19" s="38"/>
      <c r="BX19" s="38">
        <f>BX20+BX22+BX23+BX29</f>
        <v>5.6863999999999998E-2</v>
      </c>
      <c r="BY19" s="38"/>
      <c r="BZ19" s="38"/>
      <c r="CA19" s="38"/>
      <c r="CB19" s="38"/>
      <c r="CC19" s="38"/>
      <c r="CD19" s="38"/>
      <c r="CE19" s="38"/>
      <c r="CF19" s="38">
        <f>CF20+CF22+CF23+CF29</f>
        <v>0</v>
      </c>
      <c r="CG19" s="38"/>
      <c r="CH19" s="38"/>
      <c r="CI19" s="38"/>
      <c r="CJ19" s="38"/>
      <c r="CK19" s="38"/>
      <c r="CL19" s="38"/>
      <c r="CM19" s="38"/>
      <c r="CN19" s="38">
        <f>CN20+CN22+CN23+CN29</f>
        <v>15.317702000000002</v>
      </c>
      <c r="CO19" s="38"/>
      <c r="CP19" s="38"/>
      <c r="CQ19" s="38"/>
      <c r="CR19" s="38"/>
      <c r="CS19" s="38"/>
      <c r="CT19" s="38"/>
      <c r="CU19" s="38"/>
      <c r="CV19" s="38">
        <f>CV20+CV22+CV23+CV29</f>
        <v>0.15045605000000001</v>
      </c>
      <c r="CW19" s="38"/>
      <c r="CX19" s="38"/>
      <c r="CY19" s="38"/>
      <c r="CZ19" s="38"/>
      <c r="DA19" s="38"/>
      <c r="DB19" s="38"/>
      <c r="DC19" s="38"/>
      <c r="DD19" s="33"/>
      <c r="DE19" s="33"/>
      <c r="DF19" s="33"/>
      <c r="DG19" s="33"/>
      <c r="DH19" s="33"/>
      <c r="DI19" s="33"/>
      <c r="DJ19" s="33"/>
      <c r="DK19" s="33"/>
      <c r="DL19" s="33"/>
      <c r="DM19" s="33"/>
      <c r="DN19" s="33"/>
      <c r="DO19" s="33"/>
      <c r="DP19" s="33"/>
      <c r="DQ19" s="33"/>
      <c r="DR19" s="33"/>
      <c r="DS19" s="33"/>
      <c r="DT19" s="33"/>
      <c r="DU19" s="33"/>
      <c r="DV19" s="33"/>
    </row>
    <row r="20" spans="1:126" ht="12.75" customHeight="1" x14ac:dyDescent="0.2">
      <c r="A20" s="32" t="s">
        <v>1071</v>
      </c>
      <c r="B20" s="32"/>
      <c r="C20" s="32"/>
      <c r="D20" s="32"/>
      <c r="E20" s="31" t="s">
        <v>1072</v>
      </c>
      <c r="F20" s="31"/>
      <c r="G20" s="31"/>
      <c r="H20" s="31"/>
      <c r="I20" s="31"/>
      <c r="J20" s="31"/>
      <c r="K20" s="31"/>
      <c r="L20" s="31"/>
      <c r="M20" s="31"/>
      <c r="N20" s="31"/>
      <c r="O20" s="31"/>
      <c r="P20" s="31"/>
      <c r="Q20" s="31"/>
      <c r="R20" s="31"/>
      <c r="S20" s="31"/>
      <c r="T20" s="31"/>
      <c r="U20" s="31"/>
      <c r="V20" s="31"/>
      <c r="W20" s="31"/>
      <c r="X20" s="31"/>
      <c r="Y20" s="31"/>
      <c r="Z20" s="31"/>
      <c r="AA20" s="31"/>
      <c r="AB20" s="38">
        <f>AR20+BH20+BX20+CN20</f>
        <v>15.374566000000002</v>
      </c>
      <c r="AC20" s="38"/>
      <c r="AD20" s="38"/>
      <c r="AE20" s="38"/>
      <c r="AF20" s="38"/>
      <c r="AG20" s="38"/>
      <c r="AH20" s="38"/>
      <c r="AI20" s="38"/>
      <c r="AJ20" s="38">
        <f>AZ20+BP20+CF20+CV20</f>
        <v>0.60813000000000006</v>
      </c>
      <c r="AK20" s="38"/>
      <c r="AL20" s="38"/>
      <c r="AM20" s="38"/>
      <c r="AN20" s="38"/>
      <c r="AO20" s="38"/>
      <c r="AP20" s="38"/>
      <c r="AQ20" s="38"/>
      <c r="AR20" s="38">
        <v>0</v>
      </c>
      <c r="AS20" s="38"/>
      <c r="AT20" s="38"/>
      <c r="AU20" s="38"/>
      <c r="AV20" s="38"/>
      <c r="AW20" s="38"/>
      <c r="AX20" s="38"/>
      <c r="AY20" s="38"/>
      <c r="AZ20" s="38">
        <v>1.6824700000000001E-2</v>
      </c>
      <c r="BA20" s="38"/>
      <c r="BB20" s="38"/>
      <c r="BC20" s="38"/>
      <c r="BD20" s="38"/>
      <c r="BE20" s="38"/>
      <c r="BF20" s="38"/>
      <c r="BG20" s="38"/>
      <c r="BH20" s="38">
        <v>0</v>
      </c>
      <c r="BI20" s="38"/>
      <c r="BJ20" s="38"/>
      <c r="BK20" s="38"/>
      <c r="BL20" s="38"/>
      <c r="BM20" s="38"/>
      <c r="BN20" s="38"/>
      <c r="BO20" s="38"/>
      <c r="BP20" s="38">
        <v>0.44084925000000003</v>
      </c>
      <c r="BQ20" s="38"/>
      <c r="BR20" s="38"/>
      <c r="BS20" s="38"/>
      <c r="BT20" s="38"/>
      <c r="BU20" s="38"/>
      <c r="BV20" s="38"/>
      <c r="BW20" s="38"/>
      <c r="BX20" s="38">
        <v>5.6863999999999998E-2</v>
      </c>
      <c r="BY20" s="38"/>
      <c r="BZ20" s="38"/>
      <c r="CA20" s="38"/>
      <c r="CB20" s="38"/>
      <c r="CC20" s="38"/>
      <c r="CD20" s="38"/>
      <c r="CE20" s="38"/>
      <c r="CF20" s="38">
        <v>0</v>
      </c>
      <c r="CG20" s="38"/>
      <c r="CH20" s="38"/>
      <c r="CI20" s="38"/>
      <c r="CJ20" s="38"/>
      <c r="CK20" s="38"/>
      <c r="CL20" s="38"/>
      <c r="CM20" s="38"/>
      <c r="CN20" s="38">
        <f>14.981566+0.393-BX20</f>
        <v>15.317702000000002</v>
      </c>
      <c r="CO20" s="38"/>
      <c r="CP20" s="38"/>
      <c r="CQ20" s="38"/>
      <c r="CR20" s="38"/>
      <c r="CS20" s="38"/>
      <c r="CT20" s="38"/>
      <c r="CU20" s="38"/>
      <c r="CV20" s="38">
        <v>0.15045605000000001</v>
      </c>
      <c r="CW20" s="38"/>
      <c r="CX20" s="38"/>
      <c r="CY20" s="38"/>
      <c r="CZ20" s="38"/>
      <c r="DA20" s="38"/>
      <c r="DB20" s="38"/>
      <c r="DC20" s="38"/>
      <c r="DD20" s="30"/>
      <c r="DE20" s="30"/>
      <c r="DF20" s="30"/>
      <c r="DG20" s="30"/>
      <c r="DH20" s="30"/>
      <c r="DI20" s="30"/>
      <c r="DJ20" s="30"/>
      <c r="DK20" s="30"/>
      <c r="DL20" s="30"/>
      <c r="DM20" s="30"/>
      <c r="DN20" s="30"/>
      <c r="DO20" s="30"/>
      <c r="DP20" s="30"/>
      <c r="DQ20" s="30"/>
      <c r="DR20" s="30"/>
      <c r="DS20" s="30"/>
      <c r="DT20" s="30"/>
      <c r="DU20" s="30"/>
      <c r="DV20" s="30"/>
    </row>
    <row r="21" spans="1:126" ht="12.75" customHeight="1" x14ac:dyDescent="0.2">
      <c r="A21" s="32"/>
      <c r="B21" s="32"/>
      <c r="C21" s="32"/>
      <c r="D21" s="32"/>
      <c r="E21" s="29" t="s">
        <v>1073</v>
      </c>
      <c r="F21" s="29"/>
      <c r="G21" s="29"/>
      <c r="H21" s="29"/>
      <c r="I21" s="29"/>
      <c r="J21" s="29"/>
      <c r="K21" s="29"/>
      <c r="L21" s="29"/>
      <c r="M21" s="29"/>
      <c r="N21" s="29"/>
      <c r="O21" s="29"/>
      <c r="P21" s="29"/>
      <c r="Q21" s="29"/>
      <c r="R21" s="29"/>
      <c r="S21" s="29"/>
      <c r="T21" s="29"/>
      <c r="U21" s="29"/>
      <c r="V21" s="29"/>
      <c r="W21" s="29"/>
      <c r="X21" s="29"/>
      <c r="Y21" s="29"/>
      <c r="Z21" s="29"/>
      <c r="AA21" s="29"/>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0"/>
      <c r="DE21" s="30"/>
      <c r="DF21" s="30"/>
      <c r="DG21" s="30"/>
      <c r="DH21" s="30"/>
      <c r="DI21" s="30"/>
      <c r="DJ21" s="30"/>
      <c r="DK21" s="30"/>
      <c r="DL21" s="30"/>
      <c r="DM21" s="30"/>
      <c r="DN21" s="30"/>
      <c r="DO21" s="30"/>
      <c r="DP21" s="30"/>
      <c r="DQ21" s="30"/>
      <c r="DR21" s="30"/>
      <c r="DS21" s="30"/>
      <c r="DT21" s="30"/>
      <c r="DU21" s="30"/>
      <c r="DV21" s="30"/>
    </row>
    <row r="22" spans="1:126" ht="15" customHeight="1" x14ac:dyDescent="0.2">
      <c r="A22" s="32" t="s">
        <v>1074</v>
      </c>
      <c r="B22" s="32"/>
      <c r="C22" s="32"/>
      <c r="D22" s="32"/>
      <c r="E22" s="28" t="s">
        <v>1075</v>
      </c>
      <c r="F22" s="28"/>
      <c r="G22" s="28"/>
      <c r="H22" s="28"/>
      <c r="I22" s="28"/>
      <c r="J22" s="28"/>
      <c r="K22" s="28"/>
      <c r="L22" s="28"/>
      <c r="M22" s="28"/>
      <c r="N22" s="28"/>
      <c r="O22" s="28"/>
      <c r="P22" s="28"/>
      <c r="Q22" s="28"/>
      <c r="R22" s="28"/>
      <c r="S22" s="28"/>
      <c r="T22" s="28"/>
      <c r="U22" s="28"/>
      <c r="V22" s="28"/>
      <c r="W22" s="28"/>
      <c r="X22" s="28"/>
      <c r="Y22" s="28"/>
      <c r="Z22" s="28"/>
      <c r="AA22" s="28"/>
      <c r="AB22" s="38">
        <f>AR22+BH22+BX22+CN22</f>
        <v>0</v>
      </c>
      <c r="AC22" s="38"/>
      <c r="AD22" s="38"/>
      <c r="AE22" s="38"/>
      <c r="AF22" s="38"/>
      <c r="AG22" s="38"/>
      <c r="AH22" s="38"/>
      <c r="AI22" s="38"/>
      <c r="AJ22" s="38">
        <f>AZ22+BP22+CF22+CV22</f>
        <v>0</v>
      </c>
      <c r="AK22" s="38"/>
      <c r="AL22" s="38"/>
      <c r="AM22" s="38"/>
      <c r="AN22" s="38"/>
      <c r="AO22" s="38"/>
      <c r="AP22" s="38"/>
      <c r="AQ22" s="38"/>
      <c r="AR22" s="38">
        <v>0</v>
      </c>
      <c r="AS22" s="38"/>
      <c r="AT22" s="38"/>
      <c r="AU22" s="38"/>
      <c r="AV22" s="38"/>
      <c r="AW22" s="38"/>
      <c r="AX22" s="38"/>
      <c r="AY22" s="38"/>
      <c r="AZ22" s="38">
        <v>0</v>
      </c>
      <c r="BA22" s="38"/>
      <c r="BB22" s="38"/>
      <c r="BC22" s="38"/>
      <c r="BD22" s="38"/>
      <c r="BE22" s="38"/>
      <c r="BF22" s="38"/>
      <c r="BG22" s="38"/>
      <c r="BH22" s="38">
        <v>0</v>
      </c>
      <c r="BI22" s="38"/>
      <c r="BJ22" s="38"/>
      <c r="BK22" s="38"/>
      <c r="BL22" s="38"/>
      <c r="BM22" s="38"/>
      <c r="BN22" s="38"/>
      <c r="BO22" s="38"/>
      <c r="BP22" s="38">
        <v>0</v>
      </c>
      <c r="BQ22" s="38"/>
      <c r="BR22" s="38"/>
      <c r="BS22" s="38"/>
      <c r="BT22" s="38"/>
      <c r="BU22" s="38"/>
      <c r="BV22" s="38"/>
      <c r="BW22" s="38"/>
      <c r="BX22" s="38">
        <v>0</v>
      </c>
      <c r="BY22" s="38"/>
      <c r="BZ22" s="38"/>
      <c r="CA22" s="38"/>
      <c r="CB22" s="38"/>
      <c r="CC22" s="38"/>
      <c r="CD22" s="38"/>
      <c r="CE22" s="38"/>
      <c r="CF22" s="38">
        <v>0</v>
      </c>
      <c r="CG22" s="38"/>
      <c r="CH22" s="38"/>
      <c r="CI22" s="38"/>
      <c r="CJ22" s="38"/>
      <c r="CK22" s="38"/>
      <c r="CL22" s="38"/>
      <c r="CM22" s="38"/>
      <c r="CN22" s="38">
        <v>0</v>
      </c>
      <c r="CO22" s="38"/>
      <c r="CP22" s="38"/>
      <c r="CQ22" s="38"/>
      <c r="CR22" s="38"/>
      <c r="CS22" s="38"/>
      <c r="CT22" s="38"/>
      <c r="CU22" s="38"/>
      <c r="CV22" s="38">
        <v>0</v>
      </c>
      <c r="CW22" s="38"/>
      <c r="CX22" s="38"/>
      <c r="CY22" s="38"/>
      <c r="CZ22" s="38"/>
      <c r="DA22" s="38"/>
      <c r="DB22" s="38"/>
      <c r="DC22" s="38"/>
      <c r="DD22" s="30"/>
      <c r="DE22" s="30"/>
      <c r="DF22" s="30"/>
      <c r="DG22" s="30"/>
      <c r="DH22" s="30"/>
      <c r="DI22" s="30"/>
      <c r="DJ22" s="30"/>
      <c r="DK22" s="30"/>
      <c r="DL22" s="30"/>
      <c r="DM22" s="30"/>
      <c r="DN22" s="30"/>
      <c r="DO22" s="30"/>
      <c r="DP22" s="30"/>
      <c r="DQ22" s="30"/>
      <c r="DR22" s="30"/>
      <c r="DS22" s="30"/>
      <c r="DT22" s="30"/>
      <c r="DU22" s="30"/>
      <c r="DV22" s="30"/>
    </row>
    <row r="23" spans="1:126" ht="12.75" customHeight="1" x14ac:dyDescent="0.2">
      <c r="A23" s="32" t="s">
        <v>1076</v>
      </c>
      <c r="B23" s="32"/>
      <c r="C23" s="32"/>
      <c r="D23" s="32"/>
      <c r="E23" s="34" t="s">
        <v>1077</v>
      </c>
      <c r="F23" s="34"/>
      <c r="G23" s="34"/>
      <c r="H23" s="34"/>
      <c r="I23" s="34"/>
      <c r="J23" s="34"/>
      <c r="K23" s="34"/>
      <c r="L23" s="34"/>
      <c r="M23" s="34"/>
      <c r="N23" s="34"/>
      <c r="O23" s="34"/>
      <c r="P23" s="34"/>
      <c r="Q23" s="34"/>
      <c r="R23" s="34"/>
      <c r="S23" s="34"/>
      <c r="T23" s="34"/>
      <c r="U23" s="34"/>
      <c r="V23" s="34"/>
      <c r="W23" s="34"/>
      <c r="X23" s="34"/>
      <c r="Y23" s="34"/>
      <c r="Z23" s="34"/>
      <c r="AA23" s="34"/>
      <c r="AB23" s="38">
        <f>AB25+AB27</f>
        <v>0</v>
      </c>
      <c r="AC23" s="38"/>
      <c r="AD23" s="38"/>
      <c r="AE23" s="38"/>
      <c r="AF23" s="38"/>
      <c r="AG23" s="38"/>
      <c r="AH23" s="38"/>
      <c r="AI23" s="38"/>
      <c r="AJ23" s="38">
        <f>AJ25+AJ27</f>
        <v>1.6120800000000002</v>
      </c>
      <c r="AK23" s="38"/>
      <c r="AL23" s="38"/>
      <c r="AM23" s="38"/>
      <c r="AN23" s="38"/>
      <c r="AO23" s="38"/>
      <c r="AP23" s="38"/>
      <c r="AQ23" s="38"/>
      <c r="AR23" s="38">
        <f>AR25+AR27</f>
        <v>0</v>
      </c>
      <c r="AS23" s="38"/>
      <c r="AT23" s="38"/>
      <c r="AU23" s="38"/>
      <c r="AV23" s="38"/>
      <c r="AW23" s="38"/>
      <c r="AX23" s="38"/>
      <c r="AY23" s="38"/>
      <c r="AZ23" s="38">
        <f>AZ25+AZ27</f>
        <v>1.6120800000000002</v>
      </c>
      <c r="BA23" s="38"/>
      <c r="BB23" s="38"/>
      <c r="BC23" s="38"/>
      <c r="BD23" s="38"/>
      <c r="BE23" s="38"/>
      <c r="BF23" s="38"/>
      <c r="BG23" s="38"/>
      <c r="BH23" s="38">
        <f>BH25+BH27</f>
        <v>0</v>
      </c>
      <c r="BI23" s="38"/>
      <c r="BJ23" s="38"/>
      <c r="BK23" s="38"/>
      <c r="BL23" s="38"/>
      <c r="BM23" s="38"/>
      <c r="BN23" s="38"/>
      <c r="BO23" s="38"/>
      <c r="BP23" s="38">
        <f>BP25+BP27</f>
        <v>0</v>
      </c>
      <c r="BQ23" s="38"/>
      <c r="BR23" s="38"/>
      <c r="BS23" s="38"/>
      <c r="BT23" s="38"/>
      <c r="BU23" s="38"/>
      <c r="BV23" s="38"/>
      <c r="BW23" s="38"/>
      <c r="BX23" s="38">
        <f>BX25+BX27</f>
        <v>0</v>
      </c>
      <c r="BY23" s="38"/>
      <c r="BZ23" s="38"/>
      <c r="CA23" s="38"/>
      <c r="CB23" s="38"/>
      <c r="CC23" s="38"/>
      <c r="CD23" s="38"/>
      <c r="CE23" s="38"/>
      <c r="CF23" s="38">
        <f>CF25+CF27</f>
        <v>0</v>
      </c>
      <c r="CG23" s="38"/>
      <c r="CH23" s="38"/>
      <c r="CI23" s="38"/>
      <c r="CJ23" s="38"/>
      <c r="CK23" s="38"/>
      <c r="CL23" s="38"/>
      <c r="CM23" s="38"/>
      <c r="CN23" s="38">
        <f>CN25+CN27</f>
        <v>0</v>
      </c>
      <c r="CO23" s="38"/>
      <c r="CP23" s="38"/>
      <c r="CQ23" s="38"/>
      <c r="CR23" s="38"/>
      <c r="CS23" s="38"/>
      <c r="CT23" s="38"/>
      <c r="CU23" s="38"/>
      <c r="CV23" s="38">
        <f>CV25+CV27</f>
        <v>0</v>
      </c>
      <c r="CW23" s="38"/>
      <c r="CX23" s="38"/>
      <c r="CY23" s="38"/>
      <c r="CZ23" s="38"/>
      <c r="DA23" s="38"/>
      <c r="DB23" s="38"/>
      <c r="DC23" s="38"/>
      <c r="DD23" s="30"/>
      <c r="DE23" s="30"/>
      <c r="DF23" s="30"/>
      <c r="DG23" s="30"/>
      <c r="DH23" s="30"/>
      <c r="DI23" s="30"/>
      <c r="DJ23" s="30"/>
      <c r="DK23" s="30"/>
      <c r="DL23" s="30"/>
      <c r="DM23" s="30"/>
      <c r="DN23" s="30"/>
      <c r="DO23" s="30"/>
      <c r="DP23" s="30"/>
      <c r="DQ23" s="30"/>
      <c r="DR23" s="30"/>
      <c r="DS23" s="30"/>
      <c r="DT23" s="30"/>
      <c r="DU23" s="30"/>
      <c r="DV23" s="30"/>
    </row>
    <row r="24" spans="1:126" ht="12.75" customHeight="1" x14ac:dyDescent="0.2">
      <c r="A24" s="32"/>
      <c r="B24" s="32"/>
      <c r="C24" s="32"/>
      <c r="D24" s="32"/>
      <c r="E24" s="29" t="s">
        <v>1078</v>
      </c>
      <c r="F24" s="29"/>
      <c r="G24" s="29"/>
      <c r="H24" s="29"/>
      <c r="I24" s="29"/>
      <c r="J24" s="29"/>
      <c r="K24" s="29"/>
      <c r="L24" s="29"/>
      <c r="M24" s="29"/>
      <c r="N24" s="29"/>
      <c r="O24" s="29"/>
      <c r="P24" s="29"/>
      <c r="Q24" s="29"/>
      <c r="R24" s="29"/>
      <c r="S24" s="29"/>
      <c r="T24" s="29"/>
      <c r="U24" s="29"/>
      <c r="V24" s="29"/>
      <c r="W24" s="29"/>
      <c r="X24" s="29"/>
      <c r="Y24" s="29"/>
      <c r="Z24" s="29"/>
      <c r="AA24" s="29"/>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0"/>
      <c r="DE24" s="30"/>
      <c r="DF24" s="30"/>
      <c r="DG24" s="30"/>
      <c r="DH24" s="30"/>
      <c r="DI24" s="30"/>
      <c r="DJ24" s="30"/>
      <c r="DK24" s="30"/>
      <c r="DL24" s="30"/>
      <c r="DM24" s="30"/>
      <c r="DN24" s="30"/>
      <c r="DO24" s="30"/>
      <c r="DP24" s="30"/>
      <c r="DQ24" s="30"/>
      <c r="DR24" s="30"/>
      <c r="DS24" s="30"/>
      <c r="DT24" s="30"/>
      <c r="DU24" s="30"/>
      <c r="DV24" s="30"/>
    </row>
    <row r="25" spans="1:126" ht="12.75" customHeight="1" x14ac:dyDescent="0.2">
      <c r="A25" s="32" t="s">
        <v>1079</v>
      </c>
      <c r="B25" s="32"/>
      <c r="C25" s="32"/>
      <c r="D25" s="32"/>
      <c r="E25" s="34" t="s">
        <v>1077</v>
      </c>
      <c r="F25" s="34"/>
      <c r="G25" s="34"/>
      <c r="H25" s="34"/>
      <c r="I25" s="34"/>
      <c r="J25" s="34"/>
      <c r="K25" s="34"/>
      <c r="L25" s="34"/>
      <c r="M25" s="34"/>
      <c r="N25" s="34"/>
      <c r="O25" s="34"/>
      <c r="P25" s="34"/>
      <c r="Q25" s="34"/>
      <c r="R25" s="34"/>
      <c r="S25" s="34"/>
      <c r="T25" s="34"/>
      <c r="U25" s="34"/>
      <c r="V25" s="34"/>
      <c r="W25" s="34"/>
      <c r="X25" s="34"/>
      <c r="Y25" s="34"/>
      <c r="Z25" s="34"/>
      <c r="AA25" s="34"/>
      <c r="AB25" s="38">
        <f>AR25+BH25+BX25+CN25</f>
        <v>0</v>
      </c>
      <c r="AC25" s="38"/>
      <c r="AD25" s="38"/>
      <c r="AE25" s="38"/>
      <c r="AF25" s="38"/>
      <c r="AG25" s="38"/>
      <c r="AH25" s="38"/>
      <c r="AI25" s="38"/>
      <c r="AJ25" s="38">
        <f>AZ25+BP25+CF25+CV25</f>
        <v>0</v>
      </c>
      <c r="AK25" s="38"/>
      <c r="AL25" s="38"/>
      <c r="AM25" s="38"/>
      <c r="AN25" s="38"/>
      <c r="AO25" s="38"/>
      <c r="AP25" s="38"/>
      <c r="AQ25" s="38"/>
      <c r="AR25" s="38">
        <v>0</v>
      </c>
      <c r="AS25" s="38"/>
      <c r="AT25" s="38"/>
      <c r="AU25" s="38"/>
      <c r="AV25" s="38"/>
      <c r="AW25" s="38"/>
      <c r="AX25" s="38"/>
      <c r="AY25" s="38"/>
      <c r="AZ25" s="38">
        <v>0</v>
      </c>
      <c r="BA25" s="38"/>
      <c r="BB25" s="38"/>
      <c r="BC25" s="38"/>
      <c r="BD25" s="38"/>
      <c r="BE25" s="38"/>
      <c r="BF25" s="38"/>
      <c r="BG25" s="38"/>
      <c r="BH25" s="38">
        <v>0</v>
      </c>
      <c r="BI25" s="38"/>
      <c r="BJ25" s="38"/>
      <c r="BK25" s="38"/>
      <c r="BL25" s="38"/>
      <c r="BM25" s="38"/>
      <c r="BN25" s="38"/>
      <c r="BO25" s="38"/>
      <c r="BP25" s="38">
        <v>0</v>
      </c>
      <c r="BQ25" s="38"/>
      <c r="BR25" s="38"/>
      <c r="BS25" s="38"/>
      <c r="BT25" s="38"/>
      <c r="BU25" s="38"/>
      <c r="BV25" s="38"/>
      <c r="BW25" s="38"/>
      <c r="BX25" s="38">
        <v>0</v>
      </c>
      <c r="BY25" s="38"/>
      <c r="BZ25" s="38"/>
      <c r="CA25" s="38"/>
      <c r="CB25" s="38"/>
      <c r="CC25" s="38"/>
      <c r="CD25" s="38"/>
      <c r="CE25" s="38"/>
      <c r="CF25" s="38">
        <v>0</v>
      </c>
      <c r="CG25" s="38"/>
      <c r="CH25" s="38"/>
      <c r="CI25" s="38"/>
      <c r="CJ25" s="38"/>
      <c r="CK25" s="38"/>
      <c r="CL25" s="38"/>
      <c r="CM25" s="38"/>
      <c r="CN25" s="38">
        <v>0</v>
      </c>
      <c r="CO25" s="38"/>
      <c r="CP25" s="38"/>
      <c r="CQ25" s="38"/>
      <c r="CR25" s="38"/>
      <c r="CS25" s="38"/>
      <c r="CT25" s="38"/>
      <c r="CU25" s="38"/>
      <c r="CV25" s="38">
        <v>0</v>
      </c>
      <c r="CW25" s="38"/>
      <c r="CX25" s="38"/>
      <c r="CY25" s="38"/>
      <c r="CZ25" s="38"/>
      <c r="DA25" s="38"/>
      <c r="DB25" s="38"/>
      <c r="DC25" s="38"/>
      <c r="DD25" s="30"/>
      <c r="DE25" s="30"/>
      <c r="DF25" s="30"/>
      <c r="DG25" s="30"/>
      <c r="DH25" s="30"/>
      <c r="DI25" s="30"/>
      <c r="DJ25" s="30"/>
      <c r="DK25" s="30"/>
      <c r="DL25" s="30"/>
      <c r="DM25" s="30"/>
      <c r="DN25" s="30"/>
      <c r="DO25" s="30"/>
      <c r="DP25" s="30"/>
      <c r="DQ25" s="30"/>
      <c r="DR25" s="30"/>
      <c r="DS25" s="30"/>
      <c r="DT25" s="30"/>
      <c r="DU25" s="30"/>
      <c r="DV25" s="30"/>
    </row>
    <row r="26" spans="1:126" ht="12.75" customHeight="1" x14ac:dyDescent="0.2">
      <c r="A26" s="32"/>
      <c r="B26" s="32"/>
      <c r="C26" s="32"/>
      <c r="D26" s="32"/>
      <c r="E26" s="29" t="s">
        <v>1080</v>
      </c>
      <c r="F26" s="29"/>
      <c r="G26" s="29"/>
      <c r="H26" s="29"/>
      <c r="I26" s="29"/>
      <c r="J26" s="29"/>
      <c r="K26" s="29"/>
      <c r="L26" s="29"/>
      <c r="M26" s="29"/>
      <c r="N26" s="29"/>
      <c r="O26" s="29"/>
      <c r="P26" s="29"/>
      <c r="Q26" s="29"/>
      <c r="R26" s="29"/>
      <c r="S26" s="29"/>
      <c r="T26" s="29"/>
      <c r="U26" s="29"/>
      <c r="V26" s="29"/>
      <c r="W26" s="29"/>
      <c r="X26" s="29"/>
      <c r="Y26" s="29"/>
      <c r="Z26" s="29"/>
      <c r="AA26" s="29"/>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0"/>
      <c r="DE26" s="30"/>
      <c r="DF26" s="30"/>
      <c r="DG26" s="30"/>
      <c r="DH26" s="30"/>
      <c r="DI26" s="30"/>
      <c r="DJ26" s="30"/>
      <c r="DK26" s="30"/>
      <c r="DL26" s="30"/>
      <c r="DM26" s="30"/>
      <c r="DN26" s="30"/>
      <c r="DO26" s="30"/>
      <c r="DP26" s="30"/>
      <c r="DQ26" s="30"/>
      <c r="DR26" s="30"/>
      <c r="DS26" s="30"/>
      <c r="DT26" s="30"/>
      <c r="DU26" s="30"/>
      <c r="DV26" s="30"/>
    </row>
    <row r="27" spans="1:126" ht="12.75" customHeight="1" x14ac:dyDescent="0.2">
      <c r="A27" s="32" t="s">
        <v>1081</v>
      </c>
      <c r="B27" s="32"/>
      <c r="C27" s="32"/>
      <c r="D27" s="32"/>
      <c r="E27" s="31" t="s">
        <v>1077</v>
      </c>
      <c r="F27" s="31"/>
      <c r="G27" s="31"/>
      <c r="H27" s="31"/>
      <c r="I27" s="31"/>
      <c r="J27" s="31"/>
      <c r="K27" s="31"/>
      <c r="L27" s="31"/>
      <c r="M27" s="31"/>
      <c r="N27" s="31"/>
      <c r="O27" s="31"/>
      <c r="P27" s="31"/>
      <c r="Q27" s="31"/>
      <c r="R27" s="31"/>
      <c r="S27" s="31"/>
      <c r="T27" s="31"/>
      <c r="U27" s="31"/>
      <c r="V27" s="31"/>
      <c r="W27" s="31"/>
      <c r="X27" s="31"/>
      <c r="Y27" s="31"/>
      <c r="Z27" s="31"/>
      <c r="AA27" s="31"/>
      <c r="AB27" s="38">
        <f>AR27+BH27+BX27+CN27</f>
        <v>0</v>
      </c>
      <c r="AC27" s="38"/>
      <c r="AD27" s="38"/>
      <c r="AE27" s="38"/>
      <c r="AF27" s="38"/>
      <c r="AG27" s="38"/>
      <c r="AH27" s="38"/>
      <c r="AI27" s="38"/>
      <c r="AJ27" s="38">
        <f>AZ27+BP27+CF27+CV27</f>
        <v>1.6120800000000002</v>
      </c>
      <c r="AK27" s="38"/>
      <c r="AL27" s="38"/>
      <c r="AM27" s="38"/>
      <c r="AN27" s="38"/>
      <c r="AO27" s="38"/>
      <c r="AP27" s="38"/>
      <c r="AQ27" s="38"/>
      <c r="AR27" s="38">
        <v>0</v>
      </c>
      <c r="AS27" s="38"/>
      <c r="AT27" s="38"/>
      <c r="AU27" s="38"/>
      <c r="AV27" s="38"/>
      <c r="AW27" s="38"/>
      <c r="AX27" s="38"/>
      <c r="AY27" s="38"/>
      <c r="AZ27" s="38">
        <f>0.95028+0.6618</f>
        <v>1.6120800000000002</v>
      </c>
      <c r="BA27" s="38"/>
      <c r="BB27" s="38"/>
      <c r="BC27" s="38"/>
      <c r="BD27" s="38"/>
      <c r="BE27" s="38"/>
      <c r="BF27" s="38"/>
      <c r="BG27" s="38"/>
      <c r="BH27" s="38">
        <v>0</v>
      </c>
      <c r="BI27" s="38"/>
      <c r="BJ27" s="38"/>
      <c r="BK27" s="38"/>
      <c r="BL27" s="38"/>
      <c r="BM27" s="38"/>
      <c r="BN27" s="38"/>
      <c r="BO27" s="38"/>
      <c r="BP27" s="38">
        <v>0</v>
      </c>
      <c r="BQ27" s="38"/>
      <c r="BR27" s="38"/>
      <c r="BS27" s="38"/>
      <c r="BT27" s="38"/>
      <c r="BU27" s="38"/>
      <c r="BV27" s="38"/>
      <c r="BW27" s="38"/>
      <c r="BX27" s="38">
        <v>0</v>
      </c>
      <c r="BY27" s="38"/>
      <c r="BZ27" s="38"/>
      <c r="CA27" s="38"/>
      <c r="CB27" s="38"/>
      <c r="CC27" s="38"/>
      <c r="CD27" s="38"/>
      <c r="CE27" s="38"/>
      <c r="CF27" s="38">
        <v>0</v>
      </c>
      <c r="CG27" s="38"/>
      <c r="CH27" s="38"/>
      <c r="CI27" s="38"/>
      <c r="CJ27" s="38"/>
      <c r="CK27" s="38"/>
      <c r="CL27" s="38"/>
      <c r="CM27" s="38"/>
      <c r="CN27" s="38">
        <v>0</v>
      </c>
      <c r="CO27" s="38"/>
      <c r="CP27" s="38"/>
      <c r="CQ27" s="38"/>
      <c r="CR27" s="38"/>
      <c r="CS27" s="38"/>
      <c r="CT27" s="38"/>
      <c r="CU27" s="38"/>
      <c r="CV27" s="38">
        <v>0</v>
      </c>
      <c r="CW27" s="38"/>
      <c r="CX27" s="38"/>
      <c r="CY27" s="38"/>
      <c r="CZ27" s="38"/>
      <c r="DA27" s="38"/>
      <c r="DB27" s="38"/>
      <c r="DC27" s="38"/>
      <c r="DD27" s="30"/>
      <c r="DE27" s="30"/>
      <c r="DF27" s="30"/>
      <c r="DG27" s="30"/>
      <c r="DH27" s="30"/>
      <c r="DI27" s="30"/>
      <c r="DJ27" s="30"/>
      <c r="DK27" s="30"/>
      <c r="DL27" s="30"/>
      <c r="DM27" s="30"/>
      <c r="DN27" s="30"/>
      <c r="DO27" s="30"/>
      <c r="DP27" s="30"/>
      <c r="DQ27" s="30"/>
      <c r="DR27" s="30"/>
      <c r="DS27" s="30"/>
      <c r="DT27" s="30"/>
      <c r="DU27" s="30"/>
      <c r="DV27" s="30"/>
    </row>
    <row r="28" spans="1:126" ht="12.75" customHeight="1" x14ac:dyDescent="0.2">
      <c r="A28" s="32"/>
      <c r="B28" s="32"/>
      <c r="C28" s="32"/>
      <c r="D28" s="32"/>
      <c r="E28" s="29" t="s">
        <v>1082</v>
      </c>
      <c r="F28" s="29"/>
      <c r="G28" s="29"/>
      <c r="H28" s="29"/>
      <c r="I28" s="29"/>
      <c r="J28" s="29"/>
      <c r="K28" s="29"/>
      <c r="L28" s="29"/>
      <c r="M28" s="29"/>
      <c r="N28" s="29"/>
      <c r="O28" s="29"/>
      <c r="P28" s="29"/>
      <c r="Q28" s="29"/>
      <c r="R28" s="29"/>
      <c r="S28" s="29"/>
      <c r="T28" s="29"/>
      <c r="U28" s="29"/>
      <c r="V28" s="29"/>
      <c r="W28" s="29"/>
      <c r="X28" s="29"/>
      <c r="Y28" s="29"/>
      <c r="Z28" s="29"/>
      <c r="AA28" s="29"/>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0"/>
      <c r="DE28" s="30"/>
      <c r="DF28" s="30"/>
      <c r="DG28" s="30"/>
      <c r="DH28" s="30"/>
      <c r="DI28" s="30"/>
      <c r="DJ28" s="30"/>
      <c r="DK28" s="30"/>
      <c r="DL28" s="30"/>
      <c r="DM28" s="30"/>
      <c r="DN28" s="30"/>
      <c r="DO28" s="30"/>
      <c r="DP28" s="30"/>
      <c r="DQ28" s="30"/>
      <c r="DR28" s="30"/>
      <c r="DS28" s="30"/>
      <c r="DT28" s="30"/>
      <c r="DU28" s="30"/>
      <c r="DV28" s="30"/>
    </row>
    <row r="29" spans="1:126" ht="15" customHeight="1" x14ac:dyDescent="0.2">
      <c r="A29" s="32" t="s">
        <v>1083</v>
      </c>
      <c r="B29" s="32"/>
      <c r="C29" s="32"/>
      <c r="D29" s="32"/>
      <c r="E29" s="28" t="s">
        <v>1084</v>
      </c>
      <c r="F29" s="28"/>
      <c r="G29" s="28"/>
      <c r="H29" s="28"/>
      <c r="I29" s="28"/>
      <c r="J29" s="28"/>
      <c r="K29" s="28"/>
      <c r="L29" s="28"/>
      <c r="M29" s="28"/>
      <c r="N29" s="28"/>
      <c r="O29" s="28"/>
      <c r="P29" s="28"/>
      <c r="Q29" s="28"/>
      <c r="R29" s="28"/>
      <c r="S29" s="28"/>
      <c r="T29" s="28"/>
      <c r="U29" s="28"/>
      <c r="V29" s="28"/>
      <c r="W29" s="28"/>
      <c r="X29" s="28"/>
      <c r="Y29" s="28"/>
      <c r="Z29" s="28"/>
      <c r="AA29" s="28"/>
      <c r="AB29" s="38">
        <f>AR29+BH29+BX29+CN29</f>
        <v>0</v>
      </c>
      <c r="AC29" s="38"/>
      <c r="AD29" s="38"/>
      <c r="AE29" s="38"/>
      <c r="AF29" s="38"/>
      <c r="AG29" s="38"/>
      <c r="AH29" s="38"/>
      <c r="AI29" s="38"/>
      <c r="AJ29" s="38">
        <f>AZ29+BP29+CF29+CV29</f>
        <v>0</v>
      </c>
      <c r="AK29" s="38"/>
      <c r="AL29" s="38"/>
      <c r="AM29" s="38"/>
      <c r="AN29" s="38"/>
      <c r="AO29" s="38"/>
      <c r="AP29" s="38"/>
      <c r="AQ29" s="38"/>
      <c r="AR29" s="38">
        <v>0</v>
      </c>
      <c r="AS29" s="38"/>
      <c r="AT29" s="38"/>
      <c r="AU29" s="38"/>
      <c r="AV29" s="38"/>
      <c r="AW29" s="38"/>
      <c r="AX29" s="38"/>
      <c r="AY29" s="38"/>
      <c r="AZ29" s="38">
        <v>0</v>
      </c>
      <c r="BA29" s="38"/>
      <c r="BB29" s="38"/>
      <c r="BC29" s="38"/>
      <c r="BD29" s="38"/>
      <c r="BE29" s="38"/>
      <c r="BF29" s="38"/>
      <c r="BG29" s="38"/>
      <c r="BH29" s="38">
        <v>0</v>
      </c>
      <c r="BI29" s="38"/>
      <c r="BJ29" s="38"/>
      <c r="BK29" s="38"/>
      <c r="BL29" s="38"/>
      <c r="BM29" s="38"/>
      <c r="BN29" s="38"/>
      <c r="BO29" s="38"/>
      <c r="BP29" s="38">
        <v>0</v>
      </c>
      <c r="BQ29" s="38"/>
      <c r="BR29" s="38"/>
      <c r="BS29" s="38"/>
      <c r="BT29" s="38"/>
      <c r="BU29" s="38"/>
      <c r="BV29" s="38"/>
      <c r="BW29" s="38"/>
      <c r="BX29" s="38">
        <v>0</v>
      </c>
      <c r="BY29" s="38"/>
      <c r="BZ29" s="38"/>
      <c r="CA29" s="38"/>
      <c r="CB29" s="38"/>
      <c r="CC29" s="38"/>
      <c r="CD29" s="38"/>
      <c r="CE29" s="38"/>
      <c r="CF29" s="38">
        <v>0</v>
      </c>
      <c r="CG29" s="38"/>
      <c r="CH29" s="38"/>
      <c r="CI29" s="38"/>
      <c r="CJ29" s="38"/>
      <c r="CK29" s="38"/>
      <c r="CL29" s="38"/>
      <c r="CM29" s="38"/>
      <c r="CN29" s="38">
        <v>0</v>
      </c>
      <c r="CO29" s="38"/>
      <c r="CP29" s="38"/>
      <c r="CQ29" s="38"/>
      <c r="CR29" s="38"/>
      <c r="CS29" s="38"/>
      <c r="CT29" s="38"/>
      <c r="CU29" s="38"/>
      <c r="CV29" s="38">
        <v>0</v>
      </c>
      <c r="CW29" s="38"/>
      <c r="CX29" s="38"/>
      <c r="CY29" s="38"/>
      <c r="CZ29" s="38"/>
      <c r="DA29" s="38"/>
      <c r="DB29" s="38"/>
      <c r="DC29" s="38"/>
      <c r="DD29" s="30"/>
      <c r="DE29" s="30"/>
      <c r="DF29" s="30"/>
      <c r="DG29" s="30"/>
      <c r="DH29" s="30"/>
      <c r="DI29" s="30"/>
      <c r="DJ29" s="30"/>
      <c r="DK29" s="30"/>
      <c r="DL29" s="30"/>
      <c r="DM29" s="30"/>
      <c r="DN29" s="30"/>
      <c r="DO29" s="30"/>
      <c r="DP29" s="30"/>
      <c r="DQ29" s="30"/>
      <c r="DR29" s="30"/>
      <c r="DS29" s="30"/>
      <c r="DT29" s="30"/>
      <c r="DU29" s="30"/>
      <c r="DV29" s="30"/>
    </row>
    <row r="30" spans="1:126" ht="15" customHeight="1" x14ac:dyDescent="0.2">
      <c r="A30" s="32" t="s">
        <v>1085</v>
      </c>
      <c r="B30" s="32"/>
      <c r="C30" s="32"/>
      <c r="D30" s="32"/>
      <c r="E30" s="28" t="s">
        <v>1086</v>
      </c>
      <c r="F30" s="28"/>
      <c r="G30" s="28"/>
      <c r="H30" s="28"/>
      <c r="I30" s="28"/>
      <c r="J30" s="28"/>
      <c r="K30" s="28"/>
      <c r="L30" s="28"/>
      <c r="M30" s="28"/>
      <c r="N30" s="28"/>
      <c r="O30" s="28"/>
      <c r="P30" s="28"/>
      <c r="Q30" s="28"/>
      <c r="R30" s="28"/>
      <c r="S30" s="28"/>
      <c r="T30" s="28"/>
      <c r="U30" s="28"/>
      <c r="V30" s="28"/>
      <c r="W30" s="28"/>
      <c r="X30" s="28"/>
      <c r="Y30" s="28"/>
      <c r="Z30" s="28"/>
      <c r="AA30" s="28"/>
      <c r="AB30" s="38">
        <f>AB31+AB32+AB33</f>
        <v>2.6988699999999999</v>
      </c>
      <c r="AC30" s="38"/>
      <c r="AD30" s="38"/>
      <c r="AE30" s="38"/>
      <c r="AF30" s="38"/>
      <c r="AG30" s="38"/>
      <c r="AH30" s="38"/>
      <c r="AI30" s="38"/>
      <c r="AJ30" s="38">
        <f>AJ31+AJ32+AJ33</f>
        <v>4.2476099999999999</v>
      </c>
      <c r="AK30" s="38"/>
      <c r="AL30" s="38"/>
      <c r="AM30" s="38"/>
      <c r="AN30" s="38"/>
      <c r="AO30" s="38"/>
      <c r="AP30" s="38"/>
      <c r="AQ30" s="38"/>
      <c r="AR30" s="38">
        <f>AR31+AR32+AR33</f>
        <v>0</v>
      </c>
      <c r="AS30" s="38"/>
      <c r="AT30" s="38"/>
      <c r="AU30" s="38"/>
      <c r="AV30" s="38"/>
      <c r="AW30" s="38"/>
      <c r="AX30" s="38"/>
      <c r="AY30" s="38"/>
      <c r="AZ30" s="38">
        <f>AZ31+AZ32+AZ33</f>
        <v>1.3286787999999998</v>
      </c>
      <c r="BA30" s="38"/>
      <c r="BB30" s="38"/>
      <c r="BC30" s="38"/>
      <c r="BD30" s="38"/>
      <c r="BE30" s="38"/>
      <c r="BF30" s="38"/>
      <c r="BG30" s="38"/>
      <c r="BH30" s="38">
        <f>BH31+BH32+BH33</f>
        <v>0</v>
      </c>
      <c r="BI30" s="38"/>
      <c r="BJ30" s="38"/>
      <c r="BK30" s="38"/>
      <c r="BL30" s="38"/>
      <c r="BM30" s="38"/>
      <c r="BN30" s="38"/>
      <c r="BO30" s="38"/>
      <c r="BP30" s="38">
        <f>BP31+BP32+BP33</f>
        <v>0.64198619999999995</v>
      </c>
      <c r="BQ30" s="38"/>
      <c r="BR30" s="38"/>
      <c r="BS30" s="38"/>
      <c r="BT30" s="38"/>
      <c r="BU30" s="38"/>
      <c r="BV30" s="38"/>
      <c r="BW30" s="38"/>
      <c r="BX30" s="38">
        <f>BX31+BX32+BX33</f>
        <v>0</v>
      </c>
      <c r="BY30" s="38"/>
      <c r="BZ30" s="38"/>
      <c r="CA30" s="38"/>
      <c r="CB30" s="38"/>
      <c r="CC30" s="38"/>
      <c r="CD30" s="38"/>
      <c r="CE30" s="38"/>
      <c r="CF30" s="38">
        <f>CF31+CF32+CF33</f>
        <v>0</v>
      </c>
      <c r="CG30" s="38"/>
      <c r="CH30" s="38"/>
      <c r="CI30" s="38"/>
      <c r="CJ30" s="38"/>
      <c r="CK30" s="38"/>
      <c r="CL30" s="38"/>
      <c r="CM30" s="38"/>
      <c r="CN30" s="38">
        <f>CN31+CN32+CN33</f>
        <v>2.6988699999999999</v>
      </c>
      <c r="CO30" s="38"/>
      <c r="CP30" s="38"/>
      <c r="CQ30" s="38"/>
      <c r="CR30" s="38"/>
      <c r="CS30" s="38"/>
      <c r="CT30" s="38"/>
      <c r="CU30" s="38"/>
      <c r="CV30" s="38">
        <f>CV31+CV32+CV33</f>
        <v>2.276945</v>
      </c>
      <c r="CW30" s="38"/>
      <c r="CX30" s="38"/>
      <c r="CY30" s="38"/>
      <c r="CZ30" s="38"/>
      <c r="DA30" s="38"/>
      <c r="DB30" s="38"/>
      <c r="DC30" s="38"/>
      <c r="DD30" s="30"/>
      <c r="DE30" s="30"/>
      <c r="DF30" s="30"/>
      <c r="DG30" s="30"/>
      <c r="DH30" s="30"/>
      <c r="DI30" s="30"/>
      <c r="DJ30" s="30"/>
      <c r="DK30" s="30"/>
      <c r="DL30" s="30"/>
      <c r="DM30" s="30"/>
      <c r="DN30" s="30"/>
      <c r="DO30" s="30"/>
      <c r="DP30" s="30"/>
      <c r="DQ30" s="30"/>
      <c r="DR30" s="30"/>
      <c r="DS30" s="30"/>
      <c r="DT30" s="30"/>
      <c r="DU30" s="30"/>
      <c r="DV30" s="30"/>
    </row>
    <row r="31" spans="1:126" ht="15" customHeight="1" x14ac:dyDescent="0.2">
      <c r="A31" s="32" t="s">
        <v>1087</v>
      </c>
      <c r="B31" s="32"/>
      <c r="C31" s="32"/>
      <c r="D31" s="32"/>
      <c r="E31" s="28" t="s">
        <v>1088</v>
      </c>
      <c r="F31" s="28"/>
      <c r="G31" s="28"/>
      <c r="H31" s="28"/>
      <c r="I31" s="28"/>
      <c r="J31" s="28"/>
      <c r="K31" s="28"/>
      <c r="L31" s="28"/>
      <c r="M31" s="28"/>
      <c r="N31" s="28"/>
      <c r="O31" s="28"/>
      <c r="P31" s="28"/>
      <c r="Q31" s="28"/>
      <c r="R31" s="28"/>
      <c r="S31" s="28"/>
      <c r="T31" s="28"/>
      <c r="U31" s="28"/>
      <c r="V31" s="28"/>
      <c r="W31" s="28"/>
      <c r="X31" s="28"/>
      <c r="Y31" s="28"/>
      <c r="Z31" s="28"/>
      <c r="AA31" s="28"/>
      <c r="AB31" s="38">
        <f>AR31+BH31+BX31+CN31</f>
        <v>2.6988699999999999</v>
      </c>
      <c r="AC31" s="38"/>
      <c r="AD31" s="38"/>
      <c r="AE31" s="38"/>
      <c r="AF31" s="38"/>
      <c r="AG31" s="38"/>
      <c r="AH31" s="38"/>
      <c r="AI31" s="38"/>
      <c r="AJ31" s="38">
        <f>AZ31+BP31+CF31+CV31</f>
        <v>4.2476099999999999</v>
      </c>
      <c r="AK31" s="38"/>
      <c r="AL31" s="38"/>
      <c r="AM31" s="38"/>
      <c r="AN31" s="38"/>
      <c r="AO31" s="38"/>
      <c r="AP31" s="38"/>
      <c r="AQ31" s="38"/>
      <c r="AR31" s="38">
        <v>0</v>
      </c>
      <c r="AS31" s="38"/>
      <c r="AT31" s="38"/>
      <c r="AU31" s="38"/>
      <c r="AV31" s="38"/>
      <c r="AW31" s="38"/>
      <c r="AX31" s="38"/>
      <c r="AY31" s="38"/>
      <c r="AZ31" s="38">
        <f>0.4607088+0.72037+0.1476</f>
        <v>1.3286787999999998</v>
      </c>
      <c r="BA31" s="38"/>
      <c r="BB31" s="38"/>
      <c r="BC31" s="38"/>
      <c r="BD31" s="38"/>
      <c r="BE31" s="38"/>
      <c r="BF31" s="38"/>
      <c r="BG31" s="38"/>
      <c r="BH31" s="38">
        <v>0</v>
      </c>
      <c r="BI31" s="38"/>
      <c r="BJ31" s="38"/>
      <c r="BK31" s="38"/>
      <c r="BL31" s="38"/>
      <c r="BM31" s="38"/>
      <c r="BN31" s="38"/>
      <c r="BO31" s="38"/>
      <c r="BP31" s="38">
        <v>0.64198619999999995</v>
      </c>
      <c r="BQ31" s="38"/>
      <c r="BR31" s="38"/>
      <c r="BS31" s="38"/>
      <c r="BT31" s="38"/>
      <c r="BU31" s="38"/>
      <c r="BV31" s="38"/>
      <c r="BW31" s="38"/>
      <c r="BX31" s="38">
        <v>0</v>
      </c>
      <c r="BY31" s="38"/>
      <c r="BZ31" s="38"/>
      <c r="CA31" s="38"/>
      <c r="CB31" s="38"/>
      <c r="CC31" s="38"/>
      <c r="CD31" s="38"/>
      <c r="CE31" s="38"/>
      <c r="CF31" s="38">
        <v>0</v>
      </c>
      <c r="CG31" s="38"/>
      <c r="CH31" s="38"/>
      <c r="CI31" s="38"/>
      <c r="CJ31" s="38"/>
      <c r="CK31" s="38"/>
      <c r="CL31" s="38"/>
      <c r="CM31" s="38"/>
      <c r="CN31" s="38">
        <v>2.6988699999999999</v>
      </c>
      <c r="CO31" s="38"/>
      <c r="CP31" s="38"/>
      <c r="CQ31" s="38"/>
      <c r="CR31" s="38"/>
      <c r="CS31" s="38"/>
      <c r="CT31" s="38"/>
      <c r="CU31" s="38"/>
      <c r="CV31" s="38">
        <f>0.4183394+1.5927024+0.2659032</f>
        <v>2.276945</v>
      </c>
      <c r="CW31" s="38"/>
      <c r="CX31" s="38"/>
      <c r="CY31" s="38"/>
      <c r="CZ31" s="38"/>
      <c r="DA31" s="38"/>
      <c r="DB31" s="38"/>
      <c r="DC31" s="38"/>
      <c r="DD31" s="30"/>
      <c r="DE31" s="30"/>
      <c r="DF31" s="30"/>
      <c r="DG31" s="30"/>
      <c r="DH31" s="30"/>
      <c r="DI31" s="30"/>
      <c r="DJ31" s="30"/>
      <c r="DK31" s="30"/>
      <c r="DL31" s="30"/>
      <c r="DM31" s="30"/>
      <c r="DN31" s="30"/>
      <c r="DO31" s="30"/>
      <c r="DP31" s="30"/>
      <c r="DQ31" s="30"/>
      <c r="DR31" s="30"/>
      <c r="DS31" s="30"/>
      <c r="DT31" s="30"/>
      <c r="DU31" s="30"/>
      <c r="DV31" s="30"/>
    </row>
    <row r="32" spans="1:126" ht="15" customHeight="1" x14ac:dyDescent="0.2">
      <c r="A32" s="32" t="s">
        <v>1089</v>
      </c>
      <c r="B32" s="32"/>
      <c r="C32" s="32"/>
      <c r="D32" s="32"/>
      <c r="E32" s="28" t="s">
        <v>1090</v>
      </c>
      <c r="F32" s="28"/>
      <c r="G32" s="28"/>
      <c r="H32" s="28"/>
      <c r="I32" s="28"/>
      <c r="J32" s="28"/>
      <c r="K32" s="28"/>
      <c r="L32" s="28"/>
      <c r="M32" s="28"/>
      <c r="N32" s="28"/>
      <c r="O32" s="28"/>
      <c r="P32" s="28"/>
      <c r="Q32" s="28"/>
      <c r="R32" s="28"/>
      <c r="S32" s="28"/>
      <c r="T32" s="28"/>
      <c r="U32" s="28"/>
      <c r="V32" s="28"/>
      <c r="W32" s="28"/>
      <c r="X32" s="28"/>
      <c r="Y32" s="28"/>
      <c r="Z32" s="28"/>
      <c r="AA32" s="28"/>
      <c r="AB32" s="38">
        <f>AR32+BH32+BX32+CN32</f>
        <v>0</v>
      </c>
      <c r="AC32" s="38"/>
      <c r="AD32" s="38"/>
      <c r="AE32" s="38"/>
      <c r="AF32" s="38"/>
      <c r="AG32" s="38"/>
      <c r="AH32" s="38"/>
      <c r="AI32" s="38"/>
      <c r="AJ32" s="38">
        <f>AZ32+BP32+CF32+CV32</f>
        <v>0</v>
      </c>
      <c r="AK32" s="38"/>
      <c r="AL32" s="38"/>
      <c r="AM32" s="38"/>
      <c r="AN32" s="38"/>
      <c r="AO32" s="38"/>
      <c r="AP32" s="38"/>
      <c r="AQ32" s="38"/>
      <c r="AR32" s="38">
        <v>0</v>
      </c>
      <c r="AS32" s="38"/>
      <c r="AT32" s="38"/>
      <c r="AU32" s="38"/>
      <c r="AV32" s="38"/>
      <c r="AW32" s="38"/>
      <c r="AX32" s="38"/>
      <c r="AY32" s="38"/>
      <c r="AZ32" s="38">
        <v>0</v>
      </c>
      <c r="BA32" s="38"/>
      <c r="BB32" s="38"/>
      <c r="BC32" s="38"/>
      <c r="BD32" s="38"/>
      <c r="BE32" s="38"/>
      <c r="BF32" s="38"/>
      <c r="BG32" s="38"/>
      <c r="BH32" s="38">
        <v>0</v>
      </c>
      <c r="BI32" s="38"/>
      <c r="BJ32" s="38"/>
      <c r="BK32" s="38"/>
      <c r="BL32" s="38"/>
      <c r="BM32" s="38"/>
      <c r="BN32" s="38"/>
      <c r="BO32" s="38"/>
      <c r="BP32" s="38">
        <v>0</v>
      </c>
      <c r="BQ32" s="38"/>
      <c r="BR32" s="38"/>
      <c r="BS32" s="38"/>
      <c r="BT32" s="38"/>
      <c r="BU32" s="38"/>
      <c r="BV32" s="38"/>
      <c r="BW32" s="38"/>
      <c r="BX32" s="38">
        <v>0</v>
      </c>
      <c r="BY32" s="38"/>
      <c r="BZ32" s="38"/>
      <c r="CA32" s="38"/>
      <c r="CB32" s="38"/>
      <c r="CC32" s="38"/>
      <c r="CD32" s="38"/>
      <c r="CE32" s="38"/>
      <c r="CF32" s="38">
        <v>0</v>
      </c>
      <c r="CG32" s="38"/>
      <c r="CH32" s="38"/>
      <c r="CI32" s="38"/>
      <c r="CJ32" s="38"/>
      <c r="CK32" s="38"/>
      <c r="CL32" s="38"/>
      <c r="CM32" s="38"/>
      <c r="CN32" s="38">
        <v>0</v>
      </c>
      <c r="CO32" s="38"/>
      <c r="CP32" s="38"/>
      <c r="CQ32" s="38"/>
      <c r="CR32" s="38"/>
      <c r="CS32" s="38"/>
      <c r="CT32" s="38"/>
      <c r="CU32" s="38"/>
      <c r="CV32" s="38"/>
      <c r="CW32" s="38"/>
      <c r="CX32" s="38"/>
      <c r="CY32" s="38"/>
      <c r="CZ32" s="38"/>
      <c r="DA32" s="38"/>
      <c r="DB32" s="38"/>
      <c r="DC32" s="38"/>
      <c r="DD32" s="30"/>
      <c r="DE32" s="30"/>
      <c r="DF32" s="30"/>
      <c r="DG32" s="30"/>
      <c r="DH32" s="30"/>
      <c r="DI32" s="30"/>
      <c r="DJ32" s="30"/>
      <c r="DK32" s="30"/>
      <c r="DL32" s="30"/>
      <c r="DM32" s="30"/>
      <c r="DN32" s="30"/>
      <c r="DO32" s="30"/>
      <c r="DP32" s="30"/>
      <c r="DQ32" s="30"/>
      <c r="DR32" s="30"/>
      <c r="DS32" s="30"/>
      <c r="DT32" s="30"/>
      <c r="DU32" s="30"/>
      <c r="DV32" s="30"/>
    </row>
    <row r="33" spans="1:126" ht="12.75" customHeight="1" x14ac:dyDescent="0.2">
      <c r="A33" s="32" t="s">
        <v>1091</v>
      </c>
      <c r="B33" s="32"/>
      <c r="C33" s="32"/>
      <c r="D33" s="32"/>
      <c r="E33" s="31" t="s">
        <v>1092</v>
      </c>
      <c r="F33" s="31"/>
      <c r="G33" s="31"/>
      <c r="H33" s="31"/>
      <c r="I33" s="31"/>
      <c r="J33" s="31"/>
      <c r="K33" s="31"/>
      <c r="L33" s="31"/>
      <c r="M33" s="31"/>
      <c r="N33" s="31"/>
      <c r="O33" s="31"/>
      <c r="P33" s="31"/>
      <c r="Q33" s="31"/>
      <c r="R33" s="31"/>
      <c r="S33" s="31"/>
      <c r="T33" s="31"/>
      <c r="U33" s="31"/>
      <c r="V33" s="31"/>
      <c r="W33" s="31"/>
      <c r="X33" s="31"/>
      <c r="Y33" s="31"/>
      <c r="Z33" s="31"/>
      <c r="AA33" s="31"/>
      <c r="AB33" s="38">
        <f>AR33+BH33+BX33+CN33</f>
        <v>0</v>
      </c>
      <c r="AC33" s="38"/>
      <c r="AD33" s="38"/>
      <c r="AE33" s="38"/>
      <c r="AF33" s="38"/>
      <c r="AG33" s="38"/>
      <c r="AH33" s="38"/>
      <c r="AI33" s="38"/>
      <c r="AJ33" s="38">
        <f>AZ33+BP33+CF33+CV33</f>
        <v>0</v>
      </c>
      <c r="AK33" s="38"/>
      <c r="AL33" s="38"/>
      <c r="AM33" s="38"/>
      <c r="AN33" s="38"/>
      <c r="AO33" s="38"/>
      <c r="AP33" s="38"/>
      <c r="AQ33" s="38"/>
      <c r="AR33" s="38">
        <v>0</v>
      </c>
      <c r="AS33" s="38"/>
      <c r="AT33" s="38"/>
      <c r="AU33" s="38"/>
      <c r="AV33" s="38"/>
      <c r="AW33" s="38"/>
      <c r="AX33" s="38"/>
      <c r="AY33" s="38"/>
      <c r="AZ33" s="38">
        <v>0</v>
      </c>
      <c r="BA33" s="38"/>
      <c r="BB33" s="38"/>
      <c r="BC33" s="38"/>
      <c r="BD33" s="38"/>
      <c r="BE33" s="38"/>
      <c r="BF33" s="38"/>
      <c r="BG33" s="38"/>
      <c r="BH33" s="38">
        <v>0</v>
      </c>
      <c r="BI33" s="38"/>
      <c r="BJ33" s="38"/>
      <c r="BK33" s="38"/>
      <c r="BL33" s="38"/>
      <c r="BM33" s="38"/>
      <c r="BN33" s="38"/>
      <c r="BO33" s="38"/>
      <c r="BP33" s="38">
        <v>0</v>
      </c>
      <c r="BQ33" s="38"/>
      <c r="BR33" s="38"/>
      <c r="BS33" s="38"/>
      <c r="BT33" s="38"/>
      <c r="BU33" s="38"/>
      <c r="BV33" s="38"/>
      <c r="BW33" s="38"/>
      <c r="BX33" s="38">
        <v>0</v>
      </c>
      <c r="BY33" s="38"/>
      <c r="BZ33" s="38"/>
      <c r="CA33" s="38"/>
      <c r="CB33" s="38"/>
      <c r="CC33" s="38"/>
      <c r="CD33" s="38"/>
      <c r="CE33" s="38"/>
      <c r="CF33" s="38">
        <v>0</v>
      </c>
      <c r="CG33" s="38"/>
      <c r="CH33" s="38"/>
      <c r="CI33" s="38"/>
      <c r="CJ33" s="38"/>
      <c r="CK33" s="38"/>
      <c r="CL33" s="38"/>
      <c r="CM33" s="38"/>
      <c r="CN33" s="38">
        <v>0</v>
      </c>
      <c r="CO33" s="38"/>
      <c r="CP33" s="38"/>
      <c r="CQ33" s="38"/>
      <c r="CR33" s="38"/>
      <c r="CS33" s="38"/>
      <c r="CT33" s="38"/>
      <c r="CU33" s="38"/>
      <c r="CV33" s="38">
        <v>0</v>
      </c>
      <c r="CW33" s="38"/>
      <c r="CX33" s="38"/>
      <c r="CY33" s="38"/>
      <c r="CZ33" s="38"/>
      <c r="DA33" s="38"/>
      <c r="DB33" s="38"/>
      <c r="DC33" s="38"/>
      <c r="DD33" s="30"/>
      <c r="DE33" s="30"/>
      <c r="DF33" s="30"/>
      <c r="DG33" s="30"/>
      <c r="DH33" s="30"/>
      <c r="DI33" s="30"/>
      <c r="DJ33" s="30"/>
      <c r="DK33" s="30"/>
      <c r="DL33" s="30"/>
      <c r="DM33" s="30"/>
      <c r="DN33" s="30"/>
      <c r="DO33" s="30"/>
      <c r="DP33" s="30"/>
      <c r="DQ33" s="30"/>
      <c r="DR33" s="30"/>
      <c r="DS33" s="30"/>
      <c r="DT33" s="30"/>
      <c r="DU33" s="30"/>
      <c r="DV33" s="30"/>
    </row>
    <row r="34" spans="1:126" ht="12.75" customHeight="1" x14ac:dyDescent="0.2">
      <c r="A34" s="32"/>
      <c r="B34" s="32"/>
      <c r="C34" s="32"/>
      <c r="D34" s="32"/>
      <c r="E34" s="29" t="s">
        <v>1093</v>
      </c>
      <c r="F34" s="29"/>
      <c r="G34" s="29"/>
      <c r="H34" s="29"/>
      <c r="I34" s="29"/>
      <c r="J34" s="29"/>
      <c r="K34" s="29"/>
      <c r="L34" s="29"/>
      <c r="M34" s="29"/>
      <c r="N34" s="29"/>
      <c r="O34" s="29"/>
      <c r="P34" s="29"/>
      <c r="Q34" s="29"/>
      <c r="R34" s="29"/>
      <c r="S34" s="29"/>
      <c r="T34" s="29"/>
      <c r="U34" s="29"/>
      <c r="V34" s="29"/>
      <c r="W34" s="29"/>
      <c r="X34" s="29"/>
      <c r="Y34" s="29"/>
      <c r="Z34" s="29"/>
      <c r="AA34" s="29"/>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0"/>
      <c r="DE34" s="30"/>
      <c r="DF34" s="30"/>
      <c r="DG34" s="30"/>
      <c r="DH34" s="30"/>
      <c r="DI34" s="30"/>
      <c r="DJ34" s="30"/>
      <c r="DK34" s="30"/>
      <c r="DL34" s="30"/>
      <c r="DM34" s="30"/>
      <c r="DN34" s="30"/>
      <c r="DO34" s="30"/>
      <c r="DP34" s="30"/>
      <c r="DQ34" s="30"/>
      <c r="DR34" s="30"/>
      <c r="DS34" s="30"/>
      <c r="DT34" s="30"/>
      <c r="DU34" s="30"/>
      <c r="DV34" s="30"/>
    </row>
    <row r="35" spans="1:126" ht="15" customHeight="1" x14ac:dyDescent="0.2">
      <c r="A35" s="32" t="s">
        <v>1094</v>
      </c>
      <c r="B35" s="32"/>
      <c r="C35" s="32"/>
      <c r="D35" s="32"/>
      <c r="E35" s="28" t="s">
        <v>1095</v>
      </c>
      <c r="F35" s="28"/>
      <c r="G35" s="28"/>
      <c r="H35" s="28"/>
      <c r="I35" s="28"/>
      <c r="J35" s="28"/>
      <c r="K35" s="28"/>
      <c r="L35" s="28"/>
      <c r="M35" s="28"/>
      <c r="N35" s="28"/>
      <c r="O35" s="28"/>
      <c r="P35" s="28"/>
      <c r="Q35" s="28"/>
      <c r="R35" s="28"/>
      <c r="S35" s="28"/>
      <c r="T35" s="28"/>
      <c r="U35" s="28"/>
      <c r="V35" s="28"/>
      <c r="W35" s="28"/>
      <c r="X35" s="28"/>
      <c r="Y35" s="28"/>
      <c r="Z35" s="28"/>
      <c r="AA35" s="28"/>
      <c r="AB35" s="38">
        <f>AR35+BH35+BX35+CN35</f>
        <v>3.4317552999999998</v>
      </c>
      <c r="AC35" s="38"/>
      <c r="AD35" s="38"/>
      <c r="AE35" s="38"/>
      <c r="AF35" s="38"/>
      <c r="AG35" s="38"/>
      <c r="AH35" s="38"/>
      <c r="AI35" s="38"/>
      <c r="AJ35" s="38">
        <f>AZ35+BP35+CF35+CV35</f>
        <v>2.0569407599999998</v>
      </c>
      <c r="AK35" s="38"/>
      <c r="AL35" s="38"/>
      <c r="AM35" s="38"/>
      <c r="AN35" s="38"/>
      <c r="AO35" s="38"/>
      <c r="AP35" s="38"/>
      <c r="AQ35" s="38"/>
      <c r="AR35" s="38">
        <v>4.1518289999999999E-2</v>
      </c>
      <c r="AS35" s="38"/>
      <c r="AT35" s="38"/>
      <c r="AU35" s="38"/>
      <c r="AV35" s="38"/>
      <c r="AW35" s="38"/>
      <c r="AX35" s="38"/>
      <c r="AY35" s="38"/>
      <c r="AZ35" s="38">
        <f>0.04151829+0.072666+0.2901744+0.0324+0.1011312+0.15813</f>
        <v>0.69601988999999997</v>
      </c>
      <c r="BA35" s="38"/>
      <c r="BB35" s="38"/>
      <c r="BC35" s="38"/>
      <c r="BD35" s="38"/>
      <c r="BE35" s="38"/>
      <c r="BF35" s="38"/>
      <c r="BG35" s="38"/>
      <c r="BH35" s="38">
        <v>4.1518289999999999E-2</v>
      </c>
      <c r="BI35" s="38"/>
      <c r="BJ35" s="38"/>
      <c r="BK35" s="38"/>
      <c r="BL35" s="38"/>
      <c r="BM35" s="38"/>
      <c r="BN35" s="38"/>
      <c r="BO35" s="38"/>
      <c r="BP35" s="38">
        <f>0.04151829+0.217998+0.1409238</f>
        <v>0.40044008999999997</v>
      </c>
      <c r="BQ35" s="38"/>
      <c r="BR35" s="38"/>
      <c r="BS35" s="38"/>
      <c r="BT35" s="38"/>
      <c r="BU35" s="38"/>
      <c r="BV35" s="38"/>
      <c r="BW35" s="38"/>
      <c r="BX35" s="38">
        <f>0.04151829+0.0566491716</f>
        <v>9.8167461600000006E-2</v>
      </c>
      <c r="BY35" s="38"/>
      <c r="BZ35" s="38"/>
      <c r="CA35" s="38"/>
      <c r="CB35" s="38"/>
      <c r="CC35" s="38"/>
      <c r="CD35" s="38"/>
      <c r="CE35" s="38"/>
      <c r="CF35" s="38">
        <f>0.04151829+0.217998</f>
        <v>0.25951628999999998</v>
      </c>
      <c r="CG35" s="38"/>
      <c r="CH35" s="38"/>
      <c r="CI35" s="38"/>
      <c r="CJ35" s="38"/>
      <c r="CK35" s="38"/>
      <c r="CL35" s="38"/>
      <c r="CM35" s="38"/>
      <c r="CN35" s="38">
        <f>3.4317553-AR35-BH35-BX35</f>
        <v>3.2505512583999998</v>
      </c>
      <c r="CO35" s="38"/>
      <c r="CP35" s="38"/>
      <c r="CQ35" s="38"/>
      <c r="CR35" s="38"/>
      <c r="CS35" s="38"/>
      <c r="CT35" s="38"/>
      <c r="CU35" s="38"/>
      <c r="CV35" s="38">
        <f>0.04151829+0.217998+0.3496176+0.0918306</f>
        <v>0.70096448999999994</v>
      </c>
      <c r="CW35" s="38"/>
      <c r="CX35" s="38"/>
      <c r="CY35" s="38"/>
      <c r="CZ35" s="38"/>
      <c r="DA35" s="38"/>
      <c r="DB35" s="38"/>
      <c r="DC35" s="38"/>
      <c r="DD35" s="30"/>
      <c r="DE35" s="30"/>
      <c r="DF35" s="30"/>
      <c r="DG35" s="30"/>
      <c r="DH35" s="30"/>
      <c r="DI35" s="30"/>
      <c r="DJ35" s="30"/>
      <c r="DK35" s="30"/>
      <c r="DL35" s="30"/>
      <c r="DM35" s="30"/>
      <c r="DN35" s="30"/>
      <c r="DO35" s="30"/>
      <c r="DP35" s="30"/>
      <c r="DQ35" s="30"/>
      <c r="DR35" s="30"/>
      <c r="DS35" s="30"/>
      <c r="DT35" s="30"/>
      <c r="DU35" s="30"/>
      <c r="DV35" s="30"/>
    </row>
    <row r="36" spans="1:126" ht="15" customHeight="1" x14ac:dyDescent="0.2">
      <c r="A36" s="32" t="s">
        <v>1096</v>
      </c>
      <c r="B36" s="32"/>
      <c r="C36" s="32"/>
      <c r="D36" s="32"/>
      <c r="E36" s="28" t="s">
        <v>1097</v>
      </c>
      <c r="F36" s="28"/>
      <c r="G36" s="28"/>
      <c r="H36" s="28"/>
      <c r="I36" s="28"/>
      <c r="J36" s="28"/>
      <c r="K36" s="28"/>
      <c r="L36" s="28"/>
      <c r="M36" s="28"/>
      <c r="N36" s="28"/>
      <c r="O36" s="28"/>
      <c r="P36" s="28"/>
      <c r="Q36" s="28"/>
      <c r="R36" s="28"/>
      <c r="S36" s="28"/>
      <c r="T36" s="28"/>
      <c r="U36" s="28"/>
      <c r="V36" s="28"/>
      <c r="W36" s="28"/>
      <c r="X36" s="28"/>
      <c r="Y36" s="28"/>
      <c r="Z36" s="28"/>
      <c r="AA36" s="28"/>
      <c r="AB36" s="38">
        <f>AR36+BH36+BX36+CN36</f>
        <v>0</v>
      </c>
      <c r="AC36" s="38"/>
      <c r="AD36" s="38"/>
      <c r="AE36" s="38"/>
      <c r="AF36" s="38"/>
      <c r="AG36" s="38"/>
      <c r="AH36" s="38"/>
      <c r="AI36" s="38"/>
      <c r="AJ36" s="38">
        <f>AZ36+BP36+CF36+CV36</f>
        <v>0</v>
      </c>
      <c r="AK36" s="38"/>
      <c r="AL36" s="38"/>
      <c r="AM36" s="38"/>
      <c r="AN36" s="38"/>
      <c r="AO36" s="38"/>
      <c r="AP36" s="38"/>
      <c r="AQ36" s="38"/>
      <c r="AR36" s="38">
        <v>0</v>
      </c>
      <c r="AS36" s="38"/>
      <c r="AT36" s="38"/>
      <c r="AU36" s="38"/>
      <c r="AV36" s="38"/>
      <c r="AW36" s="38"/>
      <c r="AX36" s="38"/>
      <c r="AY36" s="38"/>
      <c r="AZ36" s="38">
        <v>0</v>
      </c>
      <c r="BA36" s="38"/>
      <c r="BB36" s="38"/>
      <c r="BC36" s="38"/>
      <c r="BD36" s="38"/>
      <c r="BE36" s="38"/>
      <c r="BF36" s="38"/>
      <c r="BG36" s="38"/>
      <c r="BH36" s="38">
        <v>0</v>
      </c>
      <c r="BI36" s="38"/>
      <c r="BJ36" s="38"/>
      <c r="BK36" s="38"/>
      <c r="BL36" s="38"/>
      <c r="BM36" s="38"/>
      <c r="BN36" s="38"/>
      <c r="BO36" s="38"/>
      <c r="BP36" s="38">
        <v>0</v>
      </c>
      <c r="BQ36" s="38"/>
      <c r="BR36" s="38"/>
      <c r="BS36" s="38"/>
      <c r="BT36" s="38"/>
      <c r="BU36" s="38"/>
      <c r="BV36" s="38"/>
      <c r="BW36" s="38"/>
      <c r="BX36" s="38">
        <v>0</v>
      </c>
      <c r="BY36" s="38"/>
      <c r="BZ36" s="38"/>
      <c r="CA36" s="38"/>
      <c r="CB36" s="38"/>
      <c r="CC36" s="38"/>
      <c r="CD36" s="38"/>
      <c r="CE36" s="38"/>
      <c r="CF36" s="38">
        <v>0</v>
      </c>
      <c r="CG36" s="38"/>
      <c r="CH36" s="38"/>
      <c r="CI36" s="38"/>
      <c r="CJ36" s="38"/>
      <c r="CK36" s="38"/>
      <c r="CL36" s="38"/>
      <c r="CM36" s="38"/>
      <c r="CN36" s="38">
        <v>0</v>
      </c>
      <c r="CO36" s="38"/>
      <c r="CP36" s="38"/>
      <c r="CQ36" s="38"/>
      <c r="CR36" s="38"/>
      <c r="CS36" s="38"/>
      <c r="CT36" s="38"/>
      <c r="CU36" s="38"/>
      <c r="CV36" s="38">
        <v>0</v>
      </c>
      <c r="CW36" s="38"/>
      <c r="CX36" s="38"/>
      <c r="CY36" s="38"/>
      <c r="CZ36" s="38"/>
      <c r="DA36" s="38"/>
      <c r="DB36" s="38"/>
      <c r="DC36" s="38"/>
      <c r="DD36" s="30"/>
      <c r="DE36" s="30"/>
      <c r="DF36" s="30"/>
      <c r="DG36" s="30"/>
      <c r="DH36" s="30"/>
      <c r="DI36" s="30"/>
      <c r="DJ36" s="30"/>
      <c r="DK36" s="30"/>
      <c r="DL36" s="30"/>
      <c r="DM36" s="30"/>
      <c r="DN36" s="30"/>
      <c r="DO36" s="30"/>
      <c r="DP36" s="30"/>
      <c r="DQ36" s="30"/>
      <c r="DR36" s="30"/>
      <c r="DS36" s="30"/>
      <c r="DT36" s="30"/>
      <c r="DU36" s="30"/>
      <c r="DV36" s="30"/>
    </row>
    <row r="37" spans="1:126" ht="15" customHeight="1" x14ac:dyDescent="0.2">
      <c r="A37" s="32" t="s">
        <v>1098</v>
      </c>
      <c r="B37" s="32"/>
      <c r="C37" s="32"/>
      <c r="D37" s="32"/>
      <c r="E37" s="28" t="s">
        <v>1099</v>
      </c>
      <c r="F37" s="28"/>
      <c r="G37" s="28"/>
      <c r="H37" s="28"/>
      <c r="I37" s="28"/>
      <c r="J37" s="28"/>
      <c r="K37" s="28"/>
      <c r="L37" s="28"/>
      <c r="M37" s="28"/>
      <c r="N37" s="28"/>
      <c r="O37" s="28"/>
      <c r="P37" s="28"/>
      <c r="Q37" s="28"/>
      <c r="R37" s="28"/>
      <c r="S37" s="28"/>
      <c r="T37" s="28"/>
      <c r="U37" s="28"/>
      <c r="V37" s="28"/>
      <c r="W37" s="28"/>
      <c r="X37" s="28"/>
      <c r="Y37" s="28"/>
      <c r="Z37" s="28"/>
      <c r="AA37" s="28"/>
      <c r="AB37" s="38">
        <f>AR37+BH37+BX37+CN37</f>
        <v>0</v>
      </c>
      <c r="AC37" s="38"/>
      <c r="AD37" s="38"/>
      <c r="AE37" s="38"/>
      <c r="AF37" s="38"/>
      <c r="AG37" s="38"/>
      <c r="AH37" s="38"/>
      <c r="AI37" s="38"/>
      <c r="AJ37" s="38">
        <f>AZ37+BP37+CF37+CV37</f>
        <v>0</v>
      </c>
      <c r="AK37" s="38"/>
      <c r="AL37" s="38"/>
      <c r="AM37" s="38"/>
      <c r="AN37" s="38"/>
      <c r="AO37" s="38"/>
      <c r="AP37" s="38"/>
      <c r="AQ37" s="38"/>
      <c r="AR37" s="38">
        <v>0</v>
      </c>
      <c r="AS37" s="38"/>
      <c r="AT37" s="38"/>
      <c r="AU37" s="38"/>
      <c r="AV37" s="38"/>
      <c r="AW37" s="38"/>
      <c r="AX37" s="38"/>
      <c r="AY37" s="38"/>
      <c r="AZ37" s="38">
        <v>0</v>
      </c>
      <c r="BA37" s="38"/>
      <c r="BB37" s="38"/>
      <c r="BC37" s="38"/>
      <c r="BD37" s="38"/>
      <c r="BE37" s="38"/>
      <c r="BF37" s="38"/>
      <c r="BG37" s="38"/>
      <c r="BH37" s="38">
        <v>0</v>
      </c>
      <c r="BI37" s="38"/>
      <c r="BJ37" s="38"/>
      <c r="BK37" s="38"/>
      <c r="BL37" s="38"/>
      <c r="BM37" s="38"/>
      <c r="BN37" s="38"/>
      <c r="BO37" s="38"/>
      <c r="BP37" s="38">
        <v>0</v>
      </c>
      <c r="BQ37" s="38"/>
      <c r="BR37" s="38"/>
      <c r="BS37" s="38"/>
      <c r="BT37" s="38"/>
      <c r="BU37" s="38"/>
      <c r="BV37" s="38"/>
      <c r="BW37" s="38"/>
      <c r="BX37" s="38">
        <v>0</v>
      </c>
      <c r="BY37" s="38"/>
      <c r="BZ37" s="38"/>
      <c r="CA37" s="38"/>
      <c r="CB37" s="38"/>
      <c r="CC37" s="38"/>
      <c r="CD37" s="38"/>
      <c r="CE37" s="38"/>
      <c r="CF37" s="38">
        <v>0</v>
      </c>
      <c r="CG37" s="38"/>
      <c r="CH37" s="38"/>
      <c r="CI37" s="38"/>
      <c r="CJ37" s="38"/>
      <c r="CK37" s="38"/>
      <c r="CL37" s="38"/>
      <c r="CM37" s="38"/>
      <c r="CN37" s="38">
        <v>0</v>
      </c>
      <c r="CO37" s="38"/>
      <c r="CP37" s="38"/>
      <c r="CQ37" s="38"/>
      <c r="CR37" s="38"/>
      <c r="CS37" s="38"/>
      <c r="CT37" s="38"/>
      <c r="CU37" s="38"/>
      <c r="CV37" s="38">
        <v>0</v>
      </c>
      <c r="CW37" s="38"/>
      <c r="CX37" s="38"/>
      <c r="CY37" s="38"/>
      <c r="CZ37" s="38"/>
      <c r="DA37" s="38"/>
      <c r="DB37" s="38"/>
      <c r="DC37" s="38"/>
      <c r="DD37" s="30"/>
      <c r="DE37" s="30"/>
      <c r="DF37" s="30"/>
      <c r="DG37" s="30"/>
      <c r="DH37" s="30"/>
      <c r="DI37" s="30"/>
      <c r="DJ37" s="30"/>
      <c r="DK37" s="30"/>
      <c r="DL37" s="30"/>
      <c r="DM37" s="30"/>
      <c r="DN37" s="30"/>
      <c r="DO37" s="30"/>
      <c r="DP37" s="30"/>
      <c r="DQ37" s="30"/>
      <c r="DR37" s="30"/>
      <c r="DS37" s="30"/>
      <c r="DT37" s="30"/>
      <c r="DU37" s="30"/>
      <c r="DV37" s="30"/>
    </row>
    <row r="38" spans="1:126" ht="12.75" customHeight="1" x14ac:dyDescent="0.2">
      <c r="A38" s="32" t="s">
        <v>1100</v>
      </c>
      <c r="B38" s="32"/>
      <c r="C38" s="32"/>
      <c r="D38" s="32"/>
      <c r="E38" s="34" t="s">
        <v>1101</v>
      </c>
      <c r="F38" s="34"/>
      <c r="G38" s="34"/>
      <c r="H38" s="34"/>
      <c r="I38" s="34"/>
      <c r="J38" s="34"/>
      <c r="K38" s="34"/>
      <c r="L38" s="34"/>
      <c r="M38" s="34"/>
      <c r="N38" s="34"/>
      <c r="O38" s="34"/>
      <c r="P38" s="34"/>
      <c r="Q38" s="34"/>
      <c r="R38" s="34"/>
      <c r="S38" s="34"/>
      <c r="T38" s="34"/>
      <c r="U38" s="34"/>
      <c r="V38" s="34"/>
      <c r="W38" s="34"/>
      <c r="X38" s="34"/>
      <c r="Y38" s="34"/>
      <c r="Z38" s="34"/>
      <c r="AA38" s="34"/>
      <c r="AB38" s="38">
        <f>AR38+BH38+BX38+CN38</f>
        <v>0</v>
      </c>
      <c r="AC38" s="38"/>
      <c r="AD38" s="38"/>
      <c r="AE38" s="38"/>
      <c r="AF38" s="38"/>
      <c r="AG38" s="38"/>
      <c r="AH38" s="38"/>
      <c r="AI38" s="38"/>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38"/>
      <c r="BI38" s="38"/>
      <c r="BJ38" s="38"/>
      <c r="BK38" s="38"/>
      <c r="BL38" s="38"/>
      <c r="BM38" s="38"/>
      <c r="BN38" s="38"/>
      <c r="BO38" s="38"/>
      <c r="BP38" s="27"/>
      <c r="BQ38" s="27"/>
      <c r="BR38" s="27"/>
      <c r="BS38" s="27"/>
      <c r="BT38" s="27"/>
      <c r="BU38" s="27"/>
      <c r="BV38" s="27"/>
      <c r="BW38" s="27"/>
      <c r="BX38" s="38"/>
      <c r="BY38" s="38"/>
      <c r="BZ38" s="38"/>
      <c r="CA38" s="38"/>
      <c r="CB38" s="38"/>
      <c r="CC38" s="38"/>
      <c r="CD38" s="38"/>
      <c r="CE38" s="38"/>
      <c r="CF38" s="27"/>
      <c r="CG38" s="27"/>
      <c r="CH38" s="27"/>
      <c r="CI38" s="27"/>
      <c r="CJ38" s="27"/>
      <c r="CK38" s="27"/>
      <c r="CL38" s="27"/>
      <c r="CM38" s="27"/>
      <c r="CN38" s="38"/>
      <c r="CO38" s="38"/>
      <c r="CP38" s="38"/>
      <c r="CQ38" s="38"/>
      <c r="CR38" s="38"/>
      <c r="CS38" s="38"/>
      <c r="CT38" s="38"/>
      <c r="CU38" s="38"/>
      <c r="CV38" s="27"/>
      <c r="CW38" s="27"/>
      <c r="CX38" s="27"/>
      <c r="CY38" s="27"/>
      <c r="CZ38" s="27"/>
      <c r="DA38" s="27"/>
      <c r="DB38" s="27"/>
      <c r="DC38" s="27"/>
      <c r="DD38" s="30"/>
      <c r="DE38" s="30"/>
      <c r="DF38" s="30"/>
      <c r="DG38" s="30"/>
      <c r="DH38" s="30"/>
      <c r="DI38" s="30"/>
      <c r="DJ38" s="30"/>
      <c r="DK38" s="30"/>
      <c r="DL38" s="30"/>
      <c r="DM38" s="30"/>
      <c r="DN38" s="30"/>
      <c r="DO38" s="30"/>
      <c r="DP38" s="30"/>
      <c r="DQ38" s="30"/>
      <c r="DR38" s="30"/>
      <c r="DS38" s="30"/>
      <c r="DT38" s="30"/>
      <c r="DU38" s="30"/>
      <c r="DV38" s="30"/>
    </row>
    <row r="39" spans="1:126" ht="12.75" customHeight="1" x14ac:dyDescent="0.2">
      <c r="A39" s="32"/>
      <c r="B39" s="32"/>
      <c r="C39" s="32"/>
      <c r="D39" s="32"/>
      <c r="E39" s="29" t="s">
        <v>1102</v>
      </c>
      <c r="F39" s="29"/>
      <c r="G39" s="29"/>
      <c r="H39" s="29"/>
      <c r="I39" s="29"/>
      <c r="J39" s="29"/>
      <c r="K39" s="29"/>
      <c r="L39" s="29"/>
      <c r="M39" s="29"/>
      <c r="N39" s="29"/>
      <c r="O39" s="29"/>
      <c r="P39" s="29"/>
      <c r="Q39" s="29"/>
      <c r="R39" s="29"/>
      <c r="S39" s="29"/>
      <c r="T39" s="29"/>
      <c r="U39" s="29"/>
      <c r="V39" s="29"/>
      <c r="W39" s="29"/>
      <c r="X39" s="29"/>
      <c r="Y39" s="29"/>
      <c r="Z39" s="29"/>
      <c r="AA39" s="29"/>
      <c r="AB39" s="38"/>
      <c r="AC39" s="38"/>
      <c r="AD39" s="38"/>
      <c r="AE39" s="38"/>
      <c r="AF39" s="38"/>
      <c r="AG39" s="38"/>
      <c r="AH39" s="38"/>
      <c r="AI39" s="38"/>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38"/>
      <c r="BI39" s="38"/>
      <c r="BJ39" s="38"/>
      <c r="BK39" s="38"/>
      <c r="BL39" s="38"/>
      <c r="BM39" s="38"/>
      <c r="BN39" s="38"/>
      <c r="BO39" s="38"/>
      <c r="BP39" s="27"/>
      <c r="BQ39" s="27"/>
      <c r="BR39" s="27"/>
      <c r="BS39" s="27"/>
      <c r="BT39" s="27"/>
      <c r="BU39" s="27"/>
      <c r="BV39" s="27"/>
      <c r="BW39" s="27"/>
      <c r="BX39" s="38"/>
      <c r="BY39" s="38"/>
      <c r="BZ39" s="38"/>
      <c r="CA39" s="38"/>
      <c r="CB39" s="38"/>
      <c r="CC39" s="38"/>
      <c r="CD39" s="38"/>
      <c r="CE39" s="38"/>
      <c r="CF39" s="27"/>
      <c r="CG39" s="27"/>
      <c r="CH39" s="27"/>
      <c r="CI39" s="27"/>
      <c r="CJ39" s="27"/>
      <c r="CK39" s="27"/>
      <c r="CL39" s="27"/>
      <c r="CM39" s="27"/>
      <c r="CN39" s="38"/>
      <c r="CO39" s="38"/>
      <c r="CP39" s="38"/>
      <c r="CQ39" s="38"/>
      <c r="CR39" s="38"/>
      <c r="CS39" s="38"/>
      <c r="CT39" s="38"/>
      <c r="CU39" s="38"/>
      <c r="CV39" s="27"/>
      <c r="CW39" s="27"/>
      <c r="CX39" s="27"/>
      <c r="CY39" s="27"/>
      <c r="CZ39" s="27"/>
      <c r="DA39" s="27"/>
      <c r="DB39" s="27"/>
      <c r="DC39" s="27"/>
      <c r="DD39" s="30"/>
      <c r="DE39" s="30"/>
      <c r="DF39" s="30"/>
      <c r="DG39" s="30"/>
      <c r="DH39" s="30"/>
      <c r="DI39" s="30"/>
      <c r="DJ39" s="30"/>
      <c r="DK39" s="30"/>
      <c r="DL39" s="30"/>
      <c r="DM39" s="30"/>
      <c r="DN39" s="30"/>
      <c r="DO39" s="30"/>
      <c r="DP39" s="30"/>
      <c r="DQ39" s="30"/>
      <c r="DR39" s="30"/>
      <c r="DS39" s="30"/>
      <c r="DT39" s="30"/>
      <c r="DU39" s="30"/>
      <c r="DV39" s="30"/>
    </row>
    <row r="40" spans="1:126" ht="15" customHeight="1" x14ac:dyDescent="0.2">
      <c r="A40" s="32" t="s">
        <v>1103</v>
      </c>
      <c r="B40" s="32"/>
      <c r="C40" s="32"/>
      <c r="D40" s="32"/>
      <c r="E40" s="28" t="s">
        <v>1104</v>
      </c>
      <c r="F40" s="28"/>
      <c r="G40" s="28"/>
      <c r="H40" s="28"/>
      <c r="I40" s="28"/>
      <c r="J40" s="28"/>
      <c r="K40" s="28"/>
      <c r="L40" s="28"/>
      <c r="M40" s="28"/>
      <c r="N40" s="28"/>
      <c r="O40" s="28"/>
      <c r="P40" s="28"/>
      <c r="Q40" s="28"/>
      <c r="R40" s="28"/>
      <c r="S40" s="28"/>
      <c r="T40" s="28"/>
      <c r="U40" s="28"/>
      <c r="V40" s="28"/>
      <c r="W40" s="28"/>
      <c r="X40" s="28"/>
      <c r="Y40" s="28"/>
      <c r="Z40" s="28"/>
      <c r="AA40" s="28"/>
      <c r="AB40" s="38">
        <f>AB41+AB42+AB43+AB44+AB45+AB46+AB47</f>
        <v>0.92262894915254245</v>
      </c>
      <c r="AC40" s="38"/>
      <c r="AD40" s="38"/>
      <c r="AE40" s="38"/>
      <c r="AF40" s="38"/>
      <c r="AG40" s="38"/>
      <c r="AH40" s="38"/>
      <c r="AI40" s="38"/>
      <c r="AJ40" s="38">
        <f>AJ41+AJ42+AJ43+AJ44+AJ45+AJ46+AJ47</f>
        <v>4.9596289491525427</v>
      </c>
      <c r="AK40" s="38"/>
      <c r="AL40" s="38"/>
      <c r="AM40" s="38"/>
      <c r="AN40" s="38"/>
      <c r="AO40" s="38"/>
      <c r="AP40" s="38"/>
      <c r="AQ40" s="38"/>
      <c r="AR40" s="38">
        <f>SUM(AR41:AY47)</f>
        <v>0.23065723728813561</v>
      </c>
      <c r="AS40" s="38"/>
      <c r="AT40" s="38"/>
      <c r="AU40" s="38"/>
      <c r="AV40" s="38"/>
      <c r="AW40" s="38"/>
      <c r="AX40" s="38"/>
      <c r="AY40" s="38"/>
      <c r="AZ40" s="38">
        <f>AZ41+AZ42+AZ43+AZ44+AZ45+AZ46+AZ47</f>
        <v>0.63435723728813564</v>
      </c>
      <c r="BA40" s="38"/>
      <c r="BB40" s="38"/>
      <c r="BC40" s="38"/>
      <c r="BD40" s="38"/>
      <c r="BE40" s="38"/>
      <c r="BF40" s="38"/>
      <c r="BG40" s="38"/>
      <c r="BH40" s="38">
        <f>BH41+BH42+BH43+BH44+BH45+BH46+BH47</f>
        <v>0.23065723728813561</v>
      </c>
      <c r="BI40" s="38"/>
      <c r="BJ40" s="38"/>
      <c r="BK40" s="38"/>
      <c r="BL40" s="38"/>
      <c r="BM40" s="38"/>
      <c r="BN40" s="38"/>
      <c r="BO40" s="38"/>
      <c r="BP40" s="38">
        <f>BP41+BP42+BP43+BP44+BP45+BP46+BP47</f>
        <v>1.4417572372881358</v>
      </c>
      <c r="BQ40" s="38"/>
      <c r="BR40" s="38"/>
      <c r="BS40" s="38"/>
      <c r="BT40" s="38"/>
      <c r="BU40" s="38"/>
      <c r="BV40" s="38"/>
      <c r="BW40" s="38"/>
      <c r="BX40" s="38">
        <f>BX41+BX42+BX43+BX44+BX45+BX46+BX47</f>
        <v>0.23065723728813561</v>
      </c>
      <c r="BY40" s="38"/>
      <c r="BZ40" s="38"/>
      <c r="CA40" s="38"/>
      <c r="CB40" s="38"/>
      <c r="CC40" s="38"/>
      <c r="CD40" s="38"/>
      <c r="CE40" s="38"/>
      <c r="CF40" s="38">
        <f>CF41+CF42+CF43+CF44+CF45+CF46+CF47</f>
        <v>1.4417572372881358</v>
      </c>
      <c r="CG40" s="38"/>
      <c r="CH40" s="38"/>
      <c r="CI40" s="38"/>
      <c r="CJ40" s="38"/>
      <c r="CK40" s="38"/>
      <c r="CL40" s="38"/>
      <c r="CM40" s="38"/>
      <c r="CN40" s="38">
        <f>CN41+CN42+CN43+CN44+CN45+CN46+CN47</f>
        <v>0.23065723728813561</v>
      </c>
      <c r="CO40" s="38"/>
      <c r="CP40" s="38"/>
      <c r="CQ40" s="38"/>
      <c r="CR40" s="38"/>
      <c r="CS40" s="38"/>
      <c r="CT40" s="38"/>
      <c r="CU40" s="38"/>
      <c r="CV40" s="38">
        <f>CV41+CV42+CV43+CV44+CV45+CV46+CV47</f>
        <v>1.4417572372881358</v>
      </c>
      <c r="CW40" s="38"/>
      <c r="CX40" s="38"/>
      <c r="CY40" s="38"/>
      <c r="CZ40" s="38"/>
      <c r="DA40" s="38"/>
      <c r="DB40" s="38"/>
      <c r="DC40" s="38"/>
      <c r="DD40" s="30"/>
      <c r="DE40" s="30"/>
      <c r="DF40" s="30"/>
      <c r="DG40" s="30"/>
      <c r="DH40" s="30"/>
      <c r="DI40" s="30"/>
      <c r="DJ40" s="30"/>
      <c r="DK40" s="30"/>
      <c r="DL40" s="30"/>
      <c r="DM40" s="30"/>
      <c r="DN40" s="30"/>
      <c r="DO40" s="30"/>
      <c r="DP40" s="30"/>
      <c r="DQ40" s="30"/>
      <c r="DR40" s="30"/>
      <c r="DS40" s="30"/>
      <c r="DT40" s="30"/>
      <c r="DU40" s="30"/>
      <c r="DV40" s="30"/>
    </row>
    <row r="41" spans="1:126" ht="15" customHeight="1" x14ac:dyDescent="0.2">
      <c r="A41" s="32" t="s">
        <v>1105</v>
      </c>
      <c r="B41" s="32"/>
      <c r="C41" s="32"/>
      <c r="D41" s="32"/>
      <c r="E41" s="28" t="s">
        <v>1106</v>
      </c>
      <c r="F41" s="28"/>
      <c r="G41" s="28"/>
      <c r="H41" s="28"/>
      <c r="I41" s="28"/>
      <c r="J41" s="28"/>
      <c r="K41" s="28"/>
      <c r="L41" s="28"/>
      <c r="M41" s="28"/>
      <c r="N41" s="28"/>
      <c r="O41" s="28"/>
      <c r="P41" s="28"/>
      <c r="Q41" s="28"/>
      <c r="R41" s="28"/>
      <c r="S41" s="28"/>
      <c r="T41" s="28"/>
      <c r="U41" s="28"/>
      <c r="V41" s="28"/>
      <c r="W41" s="28"/>
      <c r="X41" s="28"/>
      <c r="Y41" s="28"/>
      <c r="Z41" s="28"/>
      <c r="AA41" s="28"/>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30"/>
      <c r="DE41" s="30"/>
      <c r="DF41" s="30"/>
      <c r="DG41" s="30"/>
      <c r="DH41" s="30"/>
      <c r="DI41" s="30"/>
      <c r="DJ41" s="30"/>
      <c r="DK41" s="30"/>
      <c r="DL41" s="30"/>
      <c r="DM41" s="30"/>
      <c r="DN41" s="30"/>
      <c r="DO41" s="30"/>
      <c r="DP41" s="30"/>
      <c r="DQ41" s="30"/>
      <c r="DR41" s="30"/>
      <c r="DS41" s="30"/>
      <c r="DT41" s="30"/>
      <c r="DU41" s="30"/>
      <c r="DV41" s="30"/>
    </row>
    <row r="42" spans="1:126" ht="15" customHeight="1" x14ac:dyDescent="0.2">
      <c r="A42" s="32" t="s">
        <v>1107</v>
      </c>
      <c r="B42" s="32"/>
      <c r="C42" s="32"/>
      <c r="D42" s="32"/>
      <c r="E42" s="28" t="s">
        <v>1108</v>
      </c>
      <c r="F42" s="28"/>
      <c r="G42" s="28"/>
      <c r="H42" s="28"/>
      <c r="I42" s="28"/>
      <c r="J42" s="28"/>
      <c r="K42" s="28"/>
      <c r="L42" s="28"/>
      <c r="M42" s="28"/>
      <c r="N42" s="28"/>
      <c r="O42" s="28"/>
      <c r="P42" s="28"/>
      <c r="Q42" s="28"/>
      <c r="R42" s="28"/>
      <c r="S42" s="28"/>
      <c r="T42" s="28"/>
      <c r="U42" s="28"/>
      <c r="V42" s="28"/>
      <c r="W42" s="28"/>
      <c r="X42" s="28"/>
      <c r="Y42" s="28"/>
      <c r="Z42" s="28"/>
      <c r="AA42" s="28"/>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30"/>
      <c r="DE42" s="30"/>
      <c r="DF42" s="30"/>
      <c r="DG42" s="30"/>
      <c r="DH42" s="30"/>
      <c r="DI42" s="30"/>
      <c r="DJ42" s="30"/>
      <c r="DK42" s="30"/>
      <c r="DL42" s="30"/>
      <c r="DM42" s="30"/>
      <c r="DN42" s="30"/>
      <c r="DO42" s="30"/>
      <c r="DP42" s="30"/>
      <c r="DQ42" s="30"/>
      <c r="DR42" s="30"/>
      <c r="DS42" s="30"/>
      <c r="DT42" s="30"/>
      <c r="DU42" s="30"/>
      <c r="DV42" s="30"/>
    </row>
    <row r="43" spans="1:126" ht="15" customHeight="1" x14ac:dyDescent="0.2">
      <c r="A43" s="32" t="s">
        <v>1109</v>
      </c>
      <c r="B43" s="32"/>
      <c r="C43" s="32"/>
      <c r="D43" s="32"/>
      <c r="E43" s="28" t="s">
        <v>1110</v>
      </c>
      <c r="F43" s="28"/>
      <c r="G43" s="28"/>
      <c r="H43" s="28"/>
      <c r="I43" s="28"/>
      <c r="J43" s="28"/>
      <c r="K43" s="28"/>
      <c r="L43" s="28"/>
      <c r="M43" s="28"/>
      <c r="N43" s="28"/>
      <c r="O43" s="28"/>
      <c r="P43" s="28"/>
      <c r="Q43" s="28"/>
      <c r="R43" s="28"/>
      <c r="S43" s="28"/>
      <c r="T43" s="28"/>
      <c r="U43" s="28"/>
      <c r="V43" s="28"/>
      <c r="W43" s="28"/>
      <c r="X43" s="28"/>
      <c r="Y43" s="28"/>
      <c r="Z43" s="28"/>
      <c r="AA43" s="28"/>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30"/>
      <c r="DE43" s="30"/>
      <c r="DF43" s="30"/>
      <c r="DG43" s="30"/>
      <c r="DH43" s="30"/>
      <c r="DI43" s="30"/>
      <c r="DJ43" s="30"/>
      <c r="DK43" s="30"/>
      <c r="DL43" s="30"/>
      <c r="DM43" s="30"/>
      <c r="DN43" s="30"/>
      <c r="DO43" s="30"/>
      <c r="DP43" s="30"/>
      <c r="DQ43" s="30"/>
      <c r="DR43" s="30"/>
      <c r="DS43" s="30"/>
      <c r="DT43" s="30"/>
      <c r="DU43" s="30"/>
      <c r="DV43" s="30"/>
    </row>
    <row r="44" spans="1:126" ht="15" customHeight="1" x14ac:dyDescent="0.2">
      <c r="A44" s="32" t="s">
        <v>1111</v>
      </c>
      <c r="B44" s="32"/>
      <c r="C44" s="32"/>
      <c r="D44" s="32"/>
      <c r="E44" s="28" t="s">
        <v>1112</v>
      </c>
      <c r="F44" s="28"/>
      <c r="G44" s="28"/>
      <c r="H44" s="28"/>
      <c r="I44" s="28"/>
      <c r="J44" s="28"/>
      <c r="K44" s="28"/>
      <c r="L44" s="28"/>
      <c r="M44" s="28"/>
      <c r="N44" s="28"/>
      <c r="O44" s="28"/>
      <c r="P44" s="28"/>
      <c r="Q44" s="28"/>
      <c r="R44" s="28"/>
      <c r="S44" s="28"/>
      <c r="T44" s="28"/>
      <c r="U44" s="28"/>
      <c r="V44" s="28"/>
      <c r="W44" s="28"/>
      <c r="X44" s="28"/>
      <c r="Y44" s="28"/>
      <c r="Z44" s="28"/>
      <c r="AA44" s="28"/>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30"/>
      <c r="DE44" s="30"/>
      <c r="DF44" s="30"/>
      <c r="DG44" s="30"/>
      <c r="DH44" s="30"/>
      <c r="DI44" s="30"/>
      <c r="DJ44" s="30"/>
      <c r="DK44" s="30"/>
      <c r="DL44" s="30"/>
      <c r="DM44" s="30"/>
      <c r="DN44" s="30"/>
      <c r="DO44" s="30"/>
      <c r="DP44" s="30"/>
      <c r="DQ44" s="30"/>
      <c r="DR44" s="30"/>
      <c r="DS44" s="30"/>
      <c r="DT44" s="30"/>
      <c r="DU44" s="30"/>
      <c r="DV44" s="30"/>
    </row>
    <row r="45" spans="1:126" ht="15" customHeight="1" x14ac:dyDescent="0.2">
      <c r="A45" s="32" t="s">
        <v>1113</v>
      </c>
      <c r="B45" s="32"/>
      <c r="C45" s="32"/>
      <c r="D45" s="32"/>
      <c r="E45" s="28" t="s">
        <v>1114</v>
      </c>
      <c r="F45" s="28"/>
      <c r="G45" s="28"/>
      <c r="H45" s="28"/>
      <c r="I45" s="28"/>
      <c r="J45" s="28"/>
      <c r="K45" s="28"/>
      <c r="L45" s="28"/>
      <c r="M45" s="28"/>
      <c r="N45" s="28"/>
      <c r="O45" s="28"/>
      <c r="P45" s="28"/>
      <c r="Q45" s="28"/>
      <c r="R45" s="28"/>
      <c r="S45" s="28"/>
      <c r="T45" s="28"/>
      <c r="U45" s="28"/>
      <c r="V45" s="28"/>
      <c r="W45" s="28"/>
      <c r="X45" s="28"/>
      <c r="Y45" s="28"/>
      <c r="Z45" s="28"/>
      <c r="AA45" s="28"/>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30"/>
      <c r="DE45" s="30"/>
      <c r="DF45" s="30"/>
      <c r="DG45" s="30"/>
      <c r="DH45" s="30"/>
      <c r="DI45" s="30"/>
      <c r="DJ45" s="30"/>
      <c r="DK45" s="30"/>
      <c r="DL45" s="30"/>
      <c r="DM45" s="30"/>
      <c r="DN45" s="30"/>
      <c r="DO45" s="30"/>
      <c r="DP45" s="30"/>
      <c r="DQ45" s="30"/>
      <c r="DR45" s="30"/>
      <c r="DS45" s="30"/>
      <c r="DT45" s="30"/>
      <c r="DU45" s="30"/>
      <c r="DV45" s="30"/>
    </row>
    <row r="46" spans="1:126" ht="15" customHeight="1" x14ac:dyDescent="0.2">
      <c r="A46" s="32" t="s">
        <v>1115</v>
      </c>
      <c r="B46" s="32"/>
      <c r="C46" s="32"/>
      <c r="D46" s="32"/>
      <c r="E46" s="28" t="s">
        <v>1116</v>
      </c>
      <c r="F46" s="28"/>
      <c r="G46" s="28"/>
      <c r="H46" s="28"/>
      <c r="I46" s="28"/>
      <c r="J46" s="28"/>
      <c r="K46" s="28"/>
      <c r="L46" s="28"/>
      <c r="M46" s="28"/>
      <c r="N46" s="28"/>
      <c r="O46" s="28"/>
      <c r="P46" s="28"/>
      <c r="Q46" s="28"/>
      <c r="R46" s="28"/>
      <c r="S46" s="28"/>
      <c r="T46" s="28"/>
      <c r="U46" s="28"/>
      <c r="V46" s="28"/>
      <c r="W46" s="28"/>
      <c r="X46" s="28"/>
      <c r="Y46" s="28"/>
      <c r="Z46" s="28"/>
      <c r="AA46" s="28"/>
      <c r="AB46" s="38">
        <f>AR46+BH46+BX46+CN46</f>
        <v>0.92262894915254245</v>
      </c>
      <c r="AC46" s="38"/>
      <c r="AD46" s="38"/>
      <c r="AE46" s="38"/>
      <c r="AF46" s="38"/>
      <c r="AG46" s="38"/>
      <c r="AH46" s="38"/>
      <c r="AI46" s="38"/>
      <c r="AJ46" s="38">
        <f>AZ46+BP46+CF46+CV46</f>
        <v>4.9596289491525427</v>
      </c>
      <c r="AK46" s="38"/>
      <c r="AL46" s="38"/>
      <c r="AM46" s="38"/>
      <c r="AN46" s="38"/>
      <c r="AO46" s="38"/>
      <c r="AP46" s="38"/>
      <c r="AQ46" s="38"/>
      <c r="AR46" s="38">
        <f>0.27217554/1.18</f>
        <v>0.23065723728813561</v>
      </c>
      <c r="AS46" s="38"/>
      <c r="AT46" s="38"/>
      <c r="AU46" s="38"/>
      <c r="AV46" s="38"/>
      <c r="AW46" s="38"/>
      <c r="AX46" s="38"/>
      <c r="AY46" s="38"/>
      <c r="AZ46" s="38">
        <f>0.27217554/1.18+0.4037</f>
        <v>0.63435723728813564</v>
      </c>
      <c r="BA46" s="38"/>
      <c r="BB46" s="38"/>
      <c r="BC46" s="38"/>
      <c r="BD46" s="38"/>
      <c r="BE46" s="38"/>
      <c r="BF46" s="38"/>
      <c r="BG46" s="38"/>
      <c r="BH46" s="38">
        <f>0.27217554/1.18</f>
        <v>0.23065723728813561</v>
      </c>
      <c r="BI46" s="38"/>
      <c r="BJ46" s="38"/>
      <c r="BK46" s="38"/>
      <c r="BL46" s="38"/>
      <c r="BM46" s="38"/>
      <c r="BN46" s="38"/>
      <c r="BO46" s="38"/>
      <c r="BP46" s="38">
        <f>0.27217554/1.18+(0.4037*3)</f>
        <v>1.4417572372881358</v>
      </c>
      <c r="BQ46" s="38"/>
      <c r="BR46" s="38"/>
      <c r="BS46" s="38"/>
      <c r="BT46" s="38"/>
      <c r="BU46" s="38"/>
      <c r="BV46" s="38"/>
      <c r="BW46" s="38"/>
      <c r="BX46" s="38">
        <f>0.27217554/1.18</f>
        <v>0.23065723728813561</v>
      </c>
      <c r="BY46" s="38"/>
      <c r="BZ46" s="38"/>
      <c r="CA46" s="38"/>
      <c r="CB46" s="38"/>
      <c r="CC46" s="38"/>
      <c r="CD46" s="38"/>
      <c r="CE46" s="38"/>
      <c r="CF46" s="38">
        <f>0.27217554/1.18+(0.4037*3)</f>
        <v>1.4417572372881358</v>
      </c>
      <c r="CG46" s="38"/>
      <c r="CH46" s="38"/>
      <c r="CI46" s="38"/>
      <c r="CJ46" s="38"/>
      <c r="CK46" s="38"/>
      <c r="CL46" s="38"/>
      <c r="CM46" s="38"/>
      <c r="CN46" s="38">
        <f>0.27217554/1.18</f>
        <v>0.23065723728813561</v>
      </c>
      <c r="CO46" s="38"/>
      <c r="CP46" s="38"/>
      <c r="CQ46" s="38"/>
      <c r="CR46" s="38"/>
      <c r="CS46" s="38"/>
      <c r="CT46" s="38"/>
      <c r="CU46" s="38"/>
      <c r="CV46" s="38">
        <f>0.27217554/1.18+(0.4037*3)</f>
        <v>1.4417572372881358</v>
      </c>
      <c r="CW46" s="38"/>
      <c r="CX46" s="38"/>
      <c r="CY46" s="38"/>
      <c r="CZ46" s="38"/>
      <c r="DA46" s="38"/>
      <c r="DB46" s="38"/>
      <c r="DC46" s="38"/>
      <c r="DD46" s="30"/>
      <c r="DE46" s="30"/>
      <c r="DF46" s="30"/>
      <c r="DG46" s="30"/>
      <c r="DH46" s="30"/>
      <c r="DI46" s="30"/>
      <c r="DJ46" s="30"/>
      <c r="DK46" s="30"/>
      <c r="DL46" s="30"/>
      <c r="DM46" s="30"/>
      <c r="DN46" s="30"/>
      <c r="DO46" s="30"/>
      <c r="DP46" s="30"/>
      <c r="DQ46" s="30"/>
      <c r="DR46" s="30"/>
      <c r="DS46" s="30"/>
      <c r="DT46" s="30"/>
      <c r="DU46" s="30"/>
      <c r="DV46" s="30"/>
    </row>
    <row r="47" spans="1:126" ht="15" customHeight="1" x14ac:dyDescent="0.2">
      <c r="A47" s="32" t="s">
        <v>1117</v>
      </c>
      <c r="B47" s="32"/>
      <c r="C47" s="32"/>
      <c r="D47" s="32"/>
      <c r="E47" s="28" t="s">
        <v>1118</v>
      </c>
      <c r="F47" s="28"/>
      <c r="G47" s="28"/>
      <c r="H47" s="28"/>
      <c r="I47" s="28"/>
      <c r="J47" s="28"/>
      <c r="K47" s="28"/>
      <c r="L47" s="28"/>
      <c r="M47" s="28"/>
      <c r="N47" s="28"/>
      <c r="O47" s="28"/>
      <c r="P47" s="28"/>
      <c r="Q47" s="28"/>
      <c r="R47" s="28"/>
      <c r="S47" s="28"/>
      <c r="T47" s="28"/>
      <c r="U47" s="28"/>
      <c r="V47" s="28"/>
      <c r="W47" s="28"/>
      <c r="X47" s="28"/>
      <c r="Y47" s="28"/>
      <c r="Z47" s="28"/>
      <c r="AA47" s="28"/>
      <c r="AB47" s="38"/>
      <c r="AC47" s="38"/>
      <c r="AD47" s="38"/>
      <c r="AE47" s="38"/>
      <c r="AF47" s="38"/>
      <c r="AG47" s="38"/>
      <c r="AH47" s="38"/>
      <c r="AI47" s="38"/>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38"/>
      <c r="BY47" s="38"/>
      <c r="BZ47" s="38"/>
      <c r="CA47" s="38"/>
      <c r="CB47" s="38"/>
      <c r="CC47" s="38"/>
      <c r="CD47" s="38"/>
      <c r="CE47" s="38"/>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30"/>
      <c r="DE47" s="30"/>
      <c r="DF47" s="30"/>
      <c r="DG47" s="30"/>
      <c r="DH47" s="30"/>
      <c r="DI47" s="30"/>
      <c r="DJ47" s="30"/>
      <c r="DK47" s="30"/>
      <c r="DL47" s="30"/>
      <c r="DM47" s="30"/>
      <c r="DN47" s="30"/>
      <c r="DO47" s="30"/>
      <c r="DP47" s="30"/>
      <c r="DQ47" s="30"/>
      <c r="DR47" s="30"/>
      <c r="DS47" s="30"/>
      <c r="DT47" s="30"/>
      <c r="DU47" s="30"/>
      <c r="DV47" s="30"/>
    </row>
    <row r="48" spans="1:126" s="472" customFormat="1" ht="15" customHeight="1" x14ac:dyDescent="0.2">
      <c r="A48" s="26"/>
      <c r="B48" s="26"/>
      <c r="C48" s="26"/>
      <c r="D48" s="26"/>
      <c r="E48" s="25" t="s">
        <v>1119</v>
      </c>
      <c r="F48" s="25"/>
      <c r="G48" s="25"/>
      <c r="H48" s="25"/>
      <c r="I48" s="25"/>
      <c r="J48" s="25"/>
      <c r="K48" s="25"/>
      <c r="L48" s="25"/>
      <c r="M48" s="25"/>
      <c r="N48" s="25"/>
      <c r="O48" s="25"/>
      <c r="P48" s="25"/>
      <c r="Q48" s="25"/>
      <c r="R48" s="25"/>
      <c r="S48" s="25"/>
      <c r="T48" s="25"/>
      <c r="U48" s="25"/>
      <c r="V48" s="25"/>
      <c r="W48" s="25"/>
      <c r="X48" s="25"/>
      <c r="Y48" s="25"/>
      <c r="Z48" s="25"/>
      <c r="AA48" s="25"/>
      <c r="AB48" s="24">
        <f>AB18+AB40</f>
        <v>22.427820249152543</v>
      </c>
      <c r="AC48" s="24"/>
      <c r="AD48" s="24"/>
      <c r="AE48" s="24"/>
      <c r="AF48" s="24"/>
      <c r="AG48" s="24"/>
      <c r="AH48" s="24"/>
      <c r="AI48" s="24"/>
      <c r="AJ48" s="24">
        <f>AJ18+AJ40</f>
        <v>13.484389709152541</v>
      </c>
      <c r="AK48" s="24"/>
      <c r="AL48" s="24"/>
      <c r="AM48" s="24"/>
      <c r="AN48" s="24"/>
      <c r="AO48" s="24"/>
      <c r="AP48" s="24"/>
      <c r="AQ48" s="24"/>
      <c r="AR48" s="24">
        <f>AR18+AR40</f>
        <v>0.2721755272881356</v>
      </c>
      <c r="AS48" s="24"/>
      <c r="AT48" s="24"/>
      <c r="AU48" s="24"/>
      <c r="AV48" s="24"/>
      <c r="AW48" s="24"/>
      <c r="AX48" s="24"/>
      <c r="AY48" s="24"/>
      <c r="AZ48" s="24">
        <f>AZ18+AZ40</f>
        <v>4.2879606272881361</v>
      </c>
      <c r="BA48" s="24"/>
      <c r="BB48" s="24"/>
      <c r="BC48" s="24"/>
      <c r="BD48" s="24"/>
      <c r="BE48" s="24"/>
      <c r="BF48" s="24"/>
      <c r="BG48" s="24"/>
      <c r="BH48" s="24">
        <f>BH18+BH40</f>
        <v>0.2721755272881356</v>
      </c>
      <c r="BI48" s="24"/>
      <c r="BJ48" s="24"/>
      <c r="BK48" s="24"/>
      <c r="BL48" s="24"/>
      <c r="BM48" s="24"/>
      <c r="BN48" s="24"/>
      <c r="BO48" s="24"/>
      <c r="BP48" s="24">
        <f>BP18+BP40</f>
        <v>2.9250327772881359</v>
      </c>
      <c r="BQ48" s="24"/>
      <c r="BR48" s="24"/>
      <c r="BS48" s="24"/>
      <c r="BT48" s="24"/>
      <c r="BU48" s="24"/>
      <c r="BV48" s="24"/>
      <c r="BW48" s="24"/>
      <c r="BX48" s="21">
        <f>BX18+BX40</f>
        <v>0.38568869888813562</v>
      </c>
      <c r="BY48" s="21"/>
      <c r="BZ48" s="21"/>
      <c r="CA48" s="21"/>
      <c r="CB48" s="21"/>
      <c r="CC48" s="21"/>
      <c r="CD48" s="21"/>
      <c r="CE48" s="21"/>
      <c r="CF48" s="24">
        <f>CF18+CF40</f>
        <v>1.7012735272881359</v>
      </c>
      <c r="CG48" s="24"/>
      <c r="CH48" s="24"/>
      <c r="CI48" s="24"/>
      <c r="CJ48" s="24"/>
      <c r="CK48" s="24"/>
      <c r="CL48" s="24"/>
      <c r="CM48" s="24"/>
      <c r="CN48" s="24">
        <f>CN18+CN40</f>
        <v>21.49778049568814</v>
      </c>
      <c r="CO48" s="24"/>
      <c r="CP48" s="24"/>
      <c r="CQ48" s="24"/>
      <c r="CR48" s="24"/>
      <c r="CS48" s="24"/>
      <c r="CT48" s="24"/>
      <c r="CU48" s="24"/>
      <c r="CV48" s="24">
        <f>CV18+CV40</f>
        <v>4.5701227772881357</v>
      </c>
      <c r="CW48" s="24"/>
      <c r="CX48" s="24"/>
      <c r="CY48" s="24"/>
      <c r="CZ48" s="24"/>
      <c r="DA48" s="24"/>
      <c r="DB48" s="24"/>
      <c r="DC48" s="24"/>
      <c r="DD48" s="23"/>
      <c r="DE48" s="23"/>
      <c r="DF48" s="23"/>
      <c r="DG48" s="23"/>
      <c r="DH48" s="23"/>
      <c r="DI48" s="23"/>
      <c r="DJ48" s="23"/>
      <c r="DK48" s="23"/>
      <c r="DL48" s="23"/>
      <c r="DM48" s="23"/>
      <c r="DN48" s="23"/>
      <c r="DO48" s="23"/>
      <c r="DP48" s="23"/>
      <c r="DQ48" s="23"/>
      <c r="DR48" s="23"/>
      <c r="DS48" s="23"/>
      <c r="DT48" s="23"/>
      <c r="DU48" s="23"/>
      <c r="DV48" s="23"/>
    </row>
    <row r="49" spans="1:126" ht="15" customHeight="1" x14ac:dyDescent="0.2">
      <c r="A49" s="22"/>
      <c r="B49" s="22"/>
      <c r="C49" s="22"/>
      <c r="D49" s="22"/>
      <c r="E49" s="20"/>
      <c r="F49" s="20"/>
      <c r="G49" s="20"/>
      <c r="H49" s="20"/>
      <c r="I49" s="20"/>
      <c r="J49" s="20"/>
      <c r="K49" s="20"/>
      <c r="L49" s="20"/>
      <c r="M49" s="20"/>
      <c r="N49" s="20"/>
      <c r="O49" s="20"/>
      <c r="P49" s="20"/>
      <c r="Q49" s="20"/>
      <c r="R49" s="20"/>
      <c r="S49" s="20"/>
      <c r="T49" s="20"/>
      <c r="U49" s="20"/>
      <c r="V49" s="20"/>
      <c r="W49" s="20"/>
      <c r="X49" s="20"/>
      <c r="Y49" s="20"/>
      <c r="Z49" s="20"/>
      <c r="AA49" s="20"/>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9"/>
      <c r="DE49" s="19"/>
      <c r="DF49" s="19"/>
      <c r="DG49" s="19"/>
      <c r="DH49" s="19"/>
      <c r="DI49" s="19"/>
      <c r="DJ49" s="19"/>
      <c r="DK49" s="19"/>
      <c r="DL49" s="19"/>
      <c r="DM49" s="19"/>
      <c r="DN49" s="19"/>
      <c r="DO49" s="19"/>
      <c r="DP49" s="19"/>
      <c r="DQ49" s="19"/>
      <c r="DR49" s="19"/>
      <c r="DS49" s="19"/>
      <c r="DT49" s="19"/>
      <c r="DU49" s="19"/>
      <c r="DV49" s="19"/>
    </row>
  </sheetData>
  <mergeCells count="381">
    <mergeCell ref="CF49:CM49"/>
    <mergeCell ref="CN49:CU49"/>
    <mergeCell ref="CV49:DC49"/>
    <mergeCell ref="DD49:DV49"/>
    <mergeCell ref="A49:D49"/>
    <mergeCell ref="E49:AA49"/>
    <mergeCell ref="AB49:AI49"/>
    <mergeCell ref="AJ49:AQ49"/>
    <mergeCell ref="AR49:AY49"/>
    <mergeCell ref="AZ49:BG49"/>
    <mergeCell ref="BH49:BO49"/>
    <mergeCell ref="BP49:BW49"/>
    <mergeCell ref="BX49:CE49"/>
    <mergeCell ref="CF47:CM47"/>
    <mergeCell ref="CN47:CU47"/>
    <mergeCell ref="CV47:DC47"/>
    <mergeCell ref="DD47:DV47"/>
    <mergeCell ref="A48:D48"/>
    <mergeCell ref="E48:AA48"/>
    <mergeCell ref="AB48:AI48"/>
    <mergeCell ref="AJ48:AQ48"/>
    <mergeCell ref="AR48:AY48"/>
    <mergeCell ref="AZ48:BG48"/>
    <mergeCell ref="BH48:BO48"/>
    <mergeCell ref="BP48:BW48"/>
    <mergeCell ref="BX48:CE48"/>
    <mergeCell ref="CF48:CM48"/>
    <mergeCell ref="CN48:CU48"/>
    <mergeCell ref="CV48:DC48"/>
    <mergeCell ref="DD48:DV48"/>
    <mergeCell ref="A47:D47"/>
    <mergeCell ref="E47:AA47"/>
    <mergeCell ref="AB47:AI47"/>
    <mergeCell ref="AJ47:AQ47"/>
    <mergeCell ref="AR47:AY47"/>
    <mergeCell ref="AZ47:BG47"/>
    <mergeCell ref="BH47:BO47"/>
    <mergeCell ref="BP47:BW47"/>
    <mergeCell ref="BX47:CE47"/>
    <mergeCell ref="CF45:CM45"/>
    <mergeCell ref="CN45:CU45"/>
    <mergeCell ref="CV45:DC45"/>
    <mergeCell ref="DD45:DV45"/>
    <mergeCell ref="A46:D46"/>
    <mergeCell ref="E46:AA46"/>
    <mergeCell ref="AB46:AI46"/>
    <mergeCell ref="AJ46:AQ46"/>
    <mergeCell ref="AR46:AY46"/>
    <mergeCell ref="AZ46:BG46"/>
    <mergeCell ref="BH46:BO46"/>
    <mergeCell ref="BP46:BW46"/>
    <mergeCell ref="BX46:CE46"/>
    <mergeCell ref="CF46:CM46"/>
    <mergeCell ref="CN46:CU46"/>
    <mergeCell ref="CV46:DC46"/>
    <mergeCell ref="DD46:DV46"/>
    <mergeCell ref="A45:D45"/>
    <mergeCell ref="E45:AA45"/>
    <mergeCell ref="AB45:AI45"/>
    <mergeCell ref="AJ45:AQ45"/>
    <mergeCell ref="AR45:AY45"/>
    <mergeCell ref="AZ45:BG45"/>
    <mergeCell ref="BH45:BO45"/>
    <mergeCell ref="BP45:BW45"/>
    <mergeCell ref="BX45:CE45"/>
    <mergeCell ref="CF43:CM43"/>
    <mergeCell ref="CN43:CU43"/>
    <mergeCell ref="CV43:DC43"/>
    <mergeCell ref="DD43:DV43"/>
    <mergeCell ref="A44:D44"/>
    <mergeCell ref="E44:AA44"/>
    <mergeCell ref="AB44:AI44"/>
    <mergeCell ref="AJ44:AQ44"/>
    <mergeCell ref="AR44:AY44"/>
    <mergeCell ref="AZ44:BG44"/>
    <mergeCell ref="BH44:BO44"/>
    <mergeCell ref="BP44:BW44"/>
    <mergeCell ref="BX44:CE44"/>
    <mergeCell ref="CF44:CM44"/>
    <mergeCell ref="CN44:CU44"/>
    <mergeCell ref="CV44:DC44"/>
    <mergeCell ref="DD44:DV44"/>
    <mergeCell ref="A43:D43"/>
    <mergeCell ref="E43:AA43"/>
    <mergeCell ref="AB43:AI43"/>
    <mergeCell ref="AJ43:AQ43"/>
    <mergeCell ref="AR43:AY43"/>
    <mergeCell ref="AZ43:BG43"/>
    <mergeCell ref="BH43:BO43"/>
    <mergeCell ref="BP43:BW43"/>
    <mergeCell ref="BX43:CE43"/>
    <mergeCell ref="CF41:CM41"/>
    <mergeCell ref="CN41:CU41"/>
    <mergeCell ref="CV41:DC41"/>
    <mergeCell ref="DD41:DV41"/>
    <mergeCell ref="A42:D42"/>
    <mergeCell ref="E42:AA42"/>
    <mergeCell ref="AB42:AI42"/>
    <mergeCell ref="AJ42:AQ42"/>
    <mergeCell ref="AR42:AY42"/>
    <mergeCell ref="AZ42:BG42"/>
    <mergeCell ref="BH42:BO42"/>
    <mergeCell ref="BP42:BW42"/>
    <mergeCell ref="BX42:CE42"/>
    <mergeCell ref="CF42:CM42"/>
    <mergeCell ref="CN42:CU42"/>
    <mergeCell ref="CV42:DC42"/>
    <mergeCell ref="DD42:DV42"/>
    <mergeCell ref="A41:D41"/>
    <mergeCell ref="E41:AA41"/>
    <mergeCell ref="AB41:AI41"/>
    <mergeCell ref="AJ41:AQ41"/>
    <mergeCell ref="AR41:AY41"/>
    <mergeCell ref="AZ41:BG41"/>
    <mergeCell ref="BH41:BO41"/>
    <mergeCell ref="BP41:BW41"/>
    <mergeCell ref="BX41:CE41"/>
    <mergeCell ref="CF38:CM39"/>
    <mergeCell ref="CN38:CU39"/>
    <mergeCell ref="CV38:DC39"/>
    <mergeCell ref="DD38:DV39"/>
    <mergeCell ref="E39:AA39"/>
    <mergeCell ref="A40:D40"/>
    <mergeCell ref="E40:AA40"/>
    <mergeCell ref="AB40:AI40"/>
    <mergeCell ref="AJ40:AQ40"/>
    <mergeCell ref="AR40:AY40"/>
    <mergeCell ref="AZ40:BG40"/>
    <mergeCell ref="BH40:BO40"/>
    <mergeCell ref="BP40:BW40"/>
    <mergeCell ref="BX40:CE40"/>
    <mergeCell ref="CF40:CM40"/>
    <mergeCell ref="CN40:CU40"/>
    <mergeCell ref="CV40:DC40"/>
    <mergeCell ref="DD40:DV40"/>
    <mergeCell ref="A38:D39"/>
    <mergeCell ref="E38:AA38"/>
    <mergeCell ref="AB38:AI39"/>
    <mergeCell ref="AJ38:AQ39"/>
    <mergeCell ref="AR38:AY39"/>
    <mergeCell ref="AZ38:BG39"/>
    <mergeCell ref="BH38:BO39"/>
    <mergeCell ref="BP38:BW39"/>
    <mergeCell ref="BX38:CE39"/>
    <mergeCell ref="CF36:CM36"/>
    <mergeCell ref="CN36:CU36"/>
    <mergeCell ref="CV36:DC36"/>
    <mergeCell ref="DD36:DV36"/>
    <mergeCell ref="A37:D37"/>
    <mergeCell ref="E37:AA37"/>
    <mergeCell ref="AB37:AI37"/>
    <mergeCell ref="AJ37:AQ37"/>
    <mergeCell ref="AR37:AY37"/>
    <mergeCell ref="AZ37:BG37"/>
    <mergeCell ref="BH37:BO37"/>
    <mergeCell ref="BP37:BW37"/>
    <mergeCell ref="BX37:CE37"/>
    <mergeCell ref="CF37:CM37"/>
    <mergeCell ref="CN37:CU37"/>
    <mergeCell ref="CV37:DC37"/>
    <mergeCell ref="DD37:DV37"/>
    <mergeCell ref="A36:D36"/>
    <mergeCell ref="E36:AA36"/>
    <mergeCell ref="AB36:AI36"/>
    <mergeCell ref="AJ36:AQ36"/>
    <mergeCell ref="AR36:AY36"/>
    <mergeCell ref="AZ36:BG36"/>
    <mergeCell ref="BH36:BO36"/>
    <mergeCell ref="BP36:BW36"/>
    <mergeCell ref="BX36:CE36"/>
    <mergeCell ref="CF33:CM34"/>
    <mergeCell ref="CN33:CU34"/>
    <mergeCell ref="CV33:DC34"/>
    <mergeCell ref="DD33:DV34"/>
    <mergeCell ref="E34:AA34"/>
    <mergeCell ref="A35:D35"/>
    <mergeCell ref="E35:AA35"/>
    <mergeCell ref="AB35:AI35"/>
    <mergeCell ref="AJ35:AQ35"/>
    <mergeCell ref="AR35:AY35"/>
    <mergeCell ref="AZ35:BG35"/>
    <mergeCell ref="BH35:BO35"/>
    <mergeCell ref="BP35:BW35"/>
    <mergeCell ref="BX35:CE35"/>
    <mergeCell ref="CF35:CM35"/>
    <mergeCell ref="CN35:CU35"/>
    <mergeCell ref="CV35:DC35"/>
    <mergeCell ref="DD35:DV35"/>
    <mergeCell ref="A33:D34"/>
    <mergeCell ref="E33:AA33"/>
    <mergeCell ref="AB33:AI34"/>
    <mergeCell ref="AJ33:AQ34"/>
    <mergeCell ref="AR33:AY34"/>
    <mergeCell ref="AZ33:BG34"/>
    <mergeCell ref="BH33:BO34"/>
    <mergeCell ref="BP33:BW34"/>
    <mergeCell ref="BX33:CE34"/>
    <mergeCell ref="CF31:CM31"/>
    <mergeCell ref="CN31:CU31"/>
    <mergeCell ref="CV31:DC31"/>
    <mergeCell ref="DD31:DV31"/>
    <mergeCell ref="A32:D32"/>
    <mergeCell ref="E32:AA32"/>
    <mergeCell ref="AB32:AI32"/>
    <mergeCell ref="AJ32:AQ32"/>
    <mergeCell ref="AR32:AY32"/>
    <mergeCell ref="AZ32:BG32"/>
    <mergeCell ref="BH32:BO32"/>
    <mergeCell ref="BP32:BW32"/>
    <mergeCell ref="BX32:CE32"/>
    <mergeCell ref="CF32:CM32"/>
    <mergeCell ref="CN32:CU32"/>
    <mergeCell ref="CV32:DC32"/>
    <mergeCell ref="DD32:DV32"/>
    <mergeCell ref="A31:D31"/>
    <mergeCell ref="E31:AA31"/>
    <mergeCell ref="AB31:AI31"/>
    <mergeCell ref="AJ31:AQ31"/>
    <mergeCell ref="AR31:AY31"/>
    <mergeCell ref="AZ31:BG31"/>
    <mergeCell ref="BH31:BO31"/>
    <mergeCell ref="BP31:BW31"/>
    <mergeCell ref="BX31:CE31"/>
    <mergeCell ref="CF29:CM29"/>
    <mergeCell ref="CN29:CU29"/>
    <mergeCell ref="CV29:DC29"/>
    <mergeCell ref="DD29:DV29"/>
    <mergeCell ref="A30:D30"/>
    <mergeCell ref="E30:AA30"/>
    <mergeCell ref="AB30:AI30"/>
    <mergeCell ref="AJ30:AQ30"/>
    <mergeCell ref="AR30:AY30"/>
    <mergeCell ref="AZ30:BG30"/>
    <mergeCell ref="BH30:BO30"/>
    <mergeCell ref="BP30:BW30"/>
    <mergeCell ref="BX30:CE30"/>
    <mergeCell ref="CF30:CM30"/>
    <mergeCell ref="CN30:CU30"/>
    <mergeCell ref="CV30:DC30"/>
    <mergeCell ref="DD30:DV30"/>
    <mergeCell ref="A29:D29"/>
    <mergeCell ref="E29:AA29"/>
    <mergeCell ref="AB29:AI29"/>
    <mergeCell ref="AJ29:AQ29"/>
    <mergeCell ref="AR29:AY29"/>
    <mergeCell ref="AZ29:BG29"/>
    <mergeCell ref="BH29:BO29"/>
    <mergeCell ref="BP29:BW29"/>
    <mergeCell ref="BX29:CE29"/>
    <mergeCell ref="CF25:CM26"/>
    <mergeCell ref="CN25:CU26"/>
    <mergeCell ref="CV25:DC26"/>
    <mergeCell ref="DD25:DV26"/>
    <mergeCell ref="E26:AA26"/>
    <mergeCell ref="A27:D28"/>
    <mergeCell ref="E27:AA27"/>
    <mergeCell ref="AB27:AI28"/>
    <mergeCell ref="AJ27:AQ28"/>
    <mergeCell ref="AR27:AY28"/>
    <mergeCell ref="AZ27:BG28"/>
    <mergeCell ref="BH27:BO28"/>
    <mergeCell ref="BP27:BW28"/>
    <mergeCell ref="BX27:CE28"/>
    <mergeCell ref="CF27:CM28"/>
    <mergeCell ref="CN27:CU28"/>
    <mergeCell ref="CV27:DC28"/>
    <mergeCell ref="DD27:DV28"/>
    <mergeCell ref="E28:AA28"/>
    <mergeCell ref="A25:D26"/>
    <mergeCell ref="E25:AA25"/>
    <mergeCell ref="AB25:AI26"/>
    <mergeCell ref="AJ25:AQ26"/>
    <mergeCell ref="AR25:AY26"/>
    <mergeCell ref="AZ25:BG26"/>
    <mergeCell ref="BH25:BO26"/>
    <mergeCell ref="BP25:BW26"/>
    <mergeCell ref="BX25:CE26"/>
    <mergeCell ref="CF22:CM22"/>
    <mergeCell ref="CN22:CU22"/>
    <mergeCell ref="CV22:DC22"/>
    <mergeCell ref="DD22:DV22"/>
    <mergeCell ref="A23:D24"/>
    <mergeCell ref="E23:AA23"/>
    <mergeCell ref="AB23:AI24"/>
    <mergeCell ref="AJ23:AQ24"/>
    <mergeCell ref="AR23:AY24"/>
    <mergeCell ref="AZ23:BG24"/>
    <mergeCell ref="BH23:BO24"/>
    <mergeCell ref="BP23:BW24"/>
    <mergeCell ref="BX23:CE24"/>
    <mergeCell ref="CF23:CM24"/>
    <mergeCell ref="CN23:CU24"/>
    <mergeCell ref="CV23:DC24"/>
    <mergeCell ref="DD23:DV24"/>
    <mergeCell ref="E24:AA24"/>
    <mergeCell ref="A22:D22"/>
    <mergeCell ref="E22:AA22"/>
    <mergeCell ref="AB22:AI22"/>
    <mergeCell ref="AJ22:AQ22"/>
    <mergeCell ref="AR22:AY22"/>
    <mergeCell ref="AZ22:BG22"/>
    <mergeCell ref="BH22:BO22"/>
    <mergeCell ref="BP22:BW22"/>
    <mergeCell ref="BX22:CE22"/>
    <mergeCell ref="CF19:CM19"/>
    <mergeCell ref="CN19:CU19"/>
    <mergeCell ref="CV19:DC19"/>
    <mergeCell ref="DD19:DV19"/>
    <mergeCell ref="A20:D21"/>
    <mergeCell ref="E20:AA20"/>
    <mergeCell ref="AB20:AI21"/>
    <mergeCell ref="AJ20:AQ21"/>
    <mergeCell ref="AR20:AY21"/>
    <mergeCell ref="AZ20:BG21"/>
    <mergeCell ref="BH20:BO21"/>
    <mergeCell ref="BP20:BW21"/>
    <mergeCell ref="BX20:CE21"/>
    <mergeCell ref="CF20:CM21"/>
    <mergeCell ref="CN20:CU21"/>
    <mergeCell ref="CV20:DC21"/>
    <mergeCell ref="DD20:DV21"/>
    <mergeCell ref="E21:AA21"/>
    <mergeCell ref="A19:D19"/>
    <mergeCell ref="E19:AA19"/>
    <mergeCell ref="AB19:AI19"/>
    <mergeCell ref="AJ19:AQ19"/>
    <mergeCell ref="AR19:AY19"/>
    <mergeCell ref="AZ19:BG19"/>
    <mergeCell ref="BH19:BO19"/>
    <mergeCell ref="BP19:BW19"/>
    <mergeCell ref="BX19:CE19"/>
    <mergeCell ref="CF17:CM17"/>
    <mergeCell ref="CN17:CU17"/>
    <mergeCell ref="CV17:DC17"/>
    <mergeCell ref="DD17:DV17"/>
    <mergeCell ref="A18:D18"/>
    <mergeCell ref="E18:AA18"/>
    <mergeCell ref="AB18:AI18"/>
    <mergeCell ref="AJ18:AQ18"/>
    <mergeCell ref="AR18:AY18"/>
    <mergeCell ref="AZ18:BG18"/>
    <mergeCell ref="BH18:BO18"/>
    <mergeCell ref="BP18:BW18"/>
    <mergeCell ref="BX18:CE18"/>
    <mergeCell ref="CF18:CM18"/>
    <mergeCell ref="CN18:CU18"/>
    <mergeCell ref="CV18:DC18"/>
    <mergeCell ref="DD18:DV18"/>
    <mergeCell ref="A17:D17"/>
    <mergeCell ref="E17:AA17"/>
    <mergeCell ref="AB17:AI17"/>
    <mergeCell ref="AJ17:AQ17"/>
    <mergeCell ref="AR17:AY17"/>
    <mergeCell ref="AZ17:BG17"/>
    <mergeCell ref="BH17:BO17"/>
    <mergeCell ref="BP17:BW17"/>
    <mergeCell ref="BX17:CE17"/>
    <mergeCell ref="A15:D15"/>
    <mergeCell ref="E15:AA15"/>
    <mergeCell ref="AB15:BO15"/>
    <mergeCell ref="BP15:DC15"/>
    <mergeCell ref="DD15:DV15"/>
    <mergeCell ref="A16:D16"/>
    <mergeCell ref="E16:AA16"/>
    <mergeCell ref="AB16:AQ16"/>
    <mergeCell ref="AR16:BG16"/>
    <mergeCell ref="BH16:BW16"/>
    <mergeCell ref="BX16:CM16"/>
    <mergeCell ref="CN16:DC16"/>
    <mergeCell ref="DD16:DV16"/>
    <mergeCell ref="A5:BO5"/>
    <mergeCell ref="BP5:DV5"/>
    <mergeCell ref="A6:BO6"/>
    <mergeCell ref="BP6:DV6"/>
    <mergeCell ref="DN8:DV8"/>
    <mergeCell ref="DE10:DV10"/>
    <mergeCell ref="DE11:DV11"/>
    <mergeCell ref="DF12:DG12"/>
    <mergeCell ref="DI12:DO12"/>
    <mergeCell ref="DP12:DQ12"/>
    <mergeCell ref="DR12:DS12"/>
  </mergeCells>
  <pageMargins left="0.7" right="0.7" top="0.75" bottom="0.75" header="0.51180555555555496" footer="0.51180555555555496"/>
  <pageSetup paperSize="9" firstPageNumber="0"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52"/>
  <sheetViews>
    <sheetView tabSelected="1" topLeftCell="A10" zoomScale="90" zoomScaleNormal="90" workbookViewId="0">
      <selection activeCell="G22" sqref="G22"/>
    </sheetView>
  </sheetViews>
  <sheetFormatPr defaultRowHeight="15.75" outlineLevelRow="1" x14ac:dyDescent="0.25"/>
  <cols>
    <col min="1" max="1" width="8.85546875" style="178" customWidth="1"/>
    <col min="2" max="2" width="67" style="178" customWidth="1"/>
    <col min="3" max="6" width="9.7109375" style="178" hidden="1" customWidth="1"/>
    <col min="7" max="7" width="17.140625" style="178" customWidth="1"/>
    <col min="8" max="8" width="10.42578125" style="178" customWidth="1"/>
    <col min="9" max="9" width="9.5703125" style="178" customWidth="1"/>
    <col min="10" max="257" width="9.7109375" style="178" customWidth="1"/>
    <col min="258" max="1025" width="9.7109375" customWidth="1"/>
  </cols>
  <sheetData>
    <row r="1" spans="1:7" ht="15.75" customHeight="1" x14ac:dyDescent="0.25">
      <c r="G1" s="120" t="s">
        <v>1044</v>
      </c>
    </row>
    <row r="2" spans="1:7" ht="15.75" customHeight="1" x14ac:dyDescent="0.25">
      <c r="G2" s="122" t="s">
        <v>1</v>
      </c>
    </row>
    <row r="3" spans="1:7" ht="15.75" customHeight="1" x14ac:dyDescent="0.25">
      <c r="G3" s="122" t="s">
        <v>2</v>
      </c>
    </row>
    <row r="4" spans="1:7" s="474" customFormat="1" ht="9.75" customHeight="1" x14ac:dyDescent="0.25">
      <c r="A4" s="473"/>
      <c r="B4" s="473"/>
      <c r="C4" s="473"/>
      <c r="D4" s="473"/>
      <c r="E4" s="473"/>
      <c r="F4" s="473"/>
      <c r="G4" s="473"/>
    </row>
    <row r="5" spans="1:7" ht="15.75" customHeight="1" x14ac:dyDescent="0.25">
      <c r="G5" s="475" t="s">
        <v>1120</v>
      </c>
    </row>
    <row r="6" spans="1:7" ht="33.75" customHeight="1" x14ac:dyDescent="0.25">
      <c r="B6" s="18" t="s">
        <v>1121</v>
      </c>
      <c r="C6" s="18"/>
      <c r="D6" s="18"/>
      <c r="E6" s="18"/>
      <c r="F6" s="18"/>
      <c r="G6" s="18"/>
    </row>
    <row r="7" spans="1:7" ht="22.5" customHeight="1" x14ac:dyDescent="0.25">
      <c r="G7" s="475" t="s">
        <v>1122</v>
      </c>
    </row>
    <row r="8" spans="1:7" ht="15.75" customHeight="1" x14ac:dyDescent="0.25">
      <c r="G8" s="475" t="s">
        <v>1123</v>
      </c>
    </row>
    <row r="9" spans="1:7" ht="15.75" customHeight="1" x14ac:dyDescent="0.25">
      <c r="G9" s="475"/>
    </row>
    <row r="10" spans="1:7" s="474" customFormat="1" ht="38.25" customHeight="1" x14ac:dyDescent="0.25">
      <c r="A10" s="17" t="s">
        <v>1124</v>
      </c>
      <c r="B10" s="17"/>
      <c r="C10" s="17"/>
      <c r="D10" s="17"/>
      <c r="E10" s="17"/>
      <c r="F10" s="17"/>
      <c r="G10" s="17"/>
    </row>
    <row r="11" spans="1:7" s="474" customFormat="1" ht="20.25" customHeight="1" x14ac:dyDescent="0.25">
      <c r="A11" s="17" t="s">
        <v>1125</v>
      </c>
      <c r="B11" s="17"/>
      <c r="C11" s="17"/>
      <c r="D11" s="17"/>
      <c r="E11" s="17"/>
      <c r="F11" s="17"/>
      <c r="G11" s="17"/>
    </row>
    <row r="13" spans="1:7" ht="18.75" customHeight="1" x14ac:dyDescent="0.3">
      <c r="B13" s="476" t="s">
        <v>1051</v>
      </c>
    </row>
    <row r="14" spans="1:7" ht="10.5" customHeight="1" x14ac:dyDescent="0.25">
      <c r="A14" s="477"/>
    </row>
    <row r="15" spans="1:7" ht="39" customHeight="1" x14ac:dyDescent="0.25">
      <c r="A15" s="478" t="s">
        <v>1059</v>
      </c>
      <c r="B15" s="478" t="s">
        <v>1060</v>
      </c>
      <c r="C15" s="478" t="s">
        <v>1126</v>
      </c>
      <c r="D15" s="478" t="s">
        <v>1127</v>
      </c>
      <c r="E15" s="478" t="s">
        <v>1128</v>
      </c>
      <c r="F15" s="478" t="s">
        <v>1129</v>
      </c>
      <c r="G15" s="478" t="s">
        <v>1025</v>
      </c>
    </row>
    <row r="16" spans="1:7" ht="15.75" customHeight="1" x14ac:dyDescent="0.25">
      <c r="A16" s="479">
        <v>1</v>
      </c>
      <c r="B16" s="480" t="s">
        <v>1068</v>
      </c>
      <c r="C16" s="481">
        <f>SUM(C24,C17,C28,C29,C31)</f>
        <v>8.2000000000000003E-2</v>
      </c>
      <c r="D16" s="481">
        <f>SUM(D24,D17,D28,D29,D31)</f>
        <v>3.0165000000000002</v>
      </c>
      <c r="E16" s="481">
        <f>SUM(E24,E17,E28,E29,E31)</f>
        <v>2.0289999999999999</v>
      </c>
      <c r="F16" s="481">
        <f>SUM(F24,F17,F28,F29,F31)</f>
        <v>21.875191300000004</v>
      </c>
      <c r="G16" s="481">
        <f>SUM(G24,G17,G28,G29,G31)</f>
        <v>8.8636675543288135</v>
      </c>
    </row>
    <row r="17" spans="1:7" ht="15.75" customHeight="1" x14ac:dyDescent="0.25">
      <c r="A17" s="482" t="s">
        <v>1069</v>
      </c>
      <c r="B17" s="483" t="s">
        <v>1070</v>
      </c>
      <c r="C17" s="484">
        <f>C18+C19+C20+C23</f>
        <v>0</v>
      </c>
      <c r="D17" s="484">
        <f>D18+D19+D20+D23</f>
        <v>0.62450000000000006</v>
      </c>
      <c r="E17" s="484">
        <f>E18+E19+E20+E23</f>
        <v>0.3</v>
      </c>
      <c r="F17" s="484">
        <f>F18+F19+F20+F23</f>
        <v>15.710566000000002</v>
      </c>
      <c r="G17" s="484">
        <f>G18+G19+G20+G23</f>
        <v>2.5589203389830506</v>
      </c>
    </row>
    <row r="18" spans="1:7" ht="15.75" customHeight="1" x14ac:dyDescent="0.25">
      <c r="A18" s="482" t="s">
        <v>1071</v>
      </c>
      <c r="B18" s="483" t="s">
        <v>1130</v>
      </c>
      <c r="C18" s="484"/>
      <c r="D18" s="484">
        <v>0.62450000000000006</v>
      </c>
      <c r="E18" s="484"/>
      <c r="F18" s="484">
        <f>14.981566+0.393</f>
        <v>15.374566000000002</v>
      </c>
      <c r="G18" s="484">
        <f>'2'!AS18/1.18</f>
        <v>0.94684033898305053</v>
      </c>
    </row>
    <row r="19" spans="1:7" ht="15.75" customHeight="1" x14ac:dyDescent="0.25">
      <c r="A19" s="482" t="s">
        <v>1074</v>
      </c>
      <c r="B19" s="483" t="s">
        <v>1131</v>
      </c>
      <c r="C19" s="484"/>
      <c r="D19" s="484"/>
      <c r="E19" s="484"/>
      <c r="F19" s="484"/>
      <c r="G19" s="484">
        <v>0</v>
      </c>
    </row>
    <row r="20" spans="1:7" ht="16.5" customHeight="1" x14ac:dyDescent="0.25">
      <c r="A20" s="482" t="s">
        <v>1076</v>
      </c>
      <c r="B20" s="483" t="s">
        <v>1132</v>
      </c>
      <c r="C20" s="484">
        <f>SUM(C21:C22)</f>
        <v>0</v>
      </c>
      <c r="D20" s="484">
        <f>SUM(D21:D22)</f>
        <v>0</v>
      </c>
      <c r="E20" s="484">
        <f>SUM(E21:E22)</f>
        <v>0.3</v>
      </c>
      <c r="F20" s="484">
        <f>SUM(F21:F22)</f>
        <v>0.33600000000000002</v>
      </c>
      <c r="G20" s="484">
        <f>SUM(G21:G22)</f>
        <v>1.61208</v>
      </c>
    </row>
    <row r="21" spans="1:7" ht="15.75" customHeight="1" x14ac:dyDescent="0.25">
      <c r="A21" s="482" t="s">
        <v>1079</v>
      </c>
      <c r="B21" s="483" t="s">
        <v>1133</v>
      </c>
      <c r="C21" s="484"/>
      <c r="D21" s="484"/>
      <c r="E21" s="484"/>
      <c r="F21" s="484"/>
      <c r="G21" s="484">
        <v>0</v>
      </c>
    </row>
    <row r="22" spans="1:7" ht="31.5" customHeight="1" x14ac:dyDescent="0.25">
      <c r="A22" s="482" t="s">
        <v>1081</v>
      </c>
      <c r="B22" s="483" t="s">
        <v>1134</v>
      </c>
      <c r="C22" s="484"/>
      <c r="D22" s="484"/>
      <c r="E22" s="484">
        <v>0.3</v>
      </c>
      <c r="F22" s="484">
        <v>0.33600000000000002</v>
      </c>
      <c r="G22" s="484">
        <f>'2'!AT18/1.18</f>
        <v>1.61208</v>
      </c>
    </row>
    <row r="23" spans="1:7" ht="15.75" customHeight="1" x14ac:dyDescent="0.25">
      <c r="A23" s="482" t="s">
        <v>1083</v>
      </c>
      <c r="B23" s="483" t="s">
        <v>1084</v>
      </c>
      <c r="C23" s="484"/>
      <c r="D23" s="484"/>
      <c r="E23" s="484"/>
      <c r="F23" s="484"/>
      <c r="G23" s="484">
        <v>0</v>
      </c>
    </row>
    <row r="24" spans="1:7" ht="15.75" customHeight="1" x14ac:dyDescent="0.25">
      <c r="A24" s="482" t="s">
        <v>1085</v>
      </c>
      <c r="B24" s="483" t="s">
        <v>1086</v>
      </c>
      <c r="C24" s="484">
        <f>SUM(C25:C27)</f>
        <v>8.2000000000000003E-2</v>
      </c>
      <c r="D24" s="484">
        <f>SUM(D25:D27)</f>
        <v>1.798</v>
      </c>
      <c r="E24" s="484">
        <f>SUM(E25:E27)</f>
        <v>1.3640000000000001</v>
      </c>
      <c r="F24" s="484">
        <f>SUM(F25:F27)</f>
        <v>2.6988699999999999</v>
      </c>
      <c r="G24" s="484">
        <f>SUM(G25:G27)</f>
        <v>4.2479033649152544</v>
      </c>
    </row>
    <row r="25" spans="1:7" ht="15.75" customHeight="1" x14ac:dyDescent="0.25">
      <c r="A25" s="482" t="s">
        <v>1087</v>
      </c>
      <c r="B25" s="483" t="s">
        <v>1088</v>
      </c>
      <c r="C25" s="484">
        <v>8.2000000000000003E-2</v>
      </c>
      <c r="D25" s="484">
        <v>1.798</v>
      </c>
      <c r="E25" s="484">
        <v>1.3640000000000001</v>
      </c>
      <c r="F25" s="484">
        <v>2.6988699999999999</v>
      </c>
      <c r="G25" s="484">
        <f>'2'!AR18/1.18</f>
        <v>4.2479033649152544</v>
      </c>
    </row>
    <row r="26" spans="1:7" ht="15.75" customHeight="1" x14ac:dyDescent="0.25">
      <c r="A26" s="482" t="s">
        <v>1089</v>
      </c>
      <c r="B26" s="483" t="s">
        <v>1090</v>
      </c>
      <c r="C26" s="484"/>
      <c r="D26" s="484"/>
      <c r="E26" s="484"/>
      <c r="F26" s="484"/>
      <c r="G26" s="484">
        <v>0</v>
      </c>
    </row>
    <row r="27" spans="1:7" ht="15.75" customHeight="1" x14ac:dyDescent="0.25">
      <c r="A27" s="482" t="s">
        <v>1091</v>
      </c>
      <c r="B27" s="483" t="s">
        <v>1135</v>
      </c>
      <c r="C27" s="484"/>
      <c r="D27" s="484"/>
      <c r="E27" s="484"/>
      <c r="F27" s="484"/>
      <c r="G27" s="484">
        <v>0</v>
      </c>
    </row>
    <row r="28" spans="1:7" ht="15.75" customHeight="1" x14ac:dyDescent="0.25">
      <c r="A28" s="482" t="s">
        <v>1094</v>
      </c>
      <c r="B28" s="483" t="s">
        <v>1095</v>
      </c>
      <c r="C28" s="484"/>
      <c r="D28" s="484">
        <v>0.59399999999999997</v>
      </c>
      <c r="E28" s="484">
        <v>0.36499999999999999</v>
      </c>
      <c r="F28" s="484">
        <v>3.4657553000000001</v>
      </c>
      <c r="G28" s="484">
        <f>'2'!AN18-'2'!AQ18/1.18</f>
        <v>2.0568438504305089</v>
      </c>
    </row>
    <row r="29" spans="1:7" ht="15.75" customHeight="1" x14ac:dyDescent="0.25">
      <c r="A29" s="482" t="s">
        <v>1096</v>
      </c>
      <c r="B29" s="483" t="s">
        <v>1097</v>
      </c>
      <c r="C29" s="484"/>
      <c r="D29" s="484"/>
      <c r="E29" s="484"/>
      <c r="F29" s="484"/>
      <c r="G29" s="484">
        <v>0</v>
      </c>
    </row>
    <row r="30" spans="1:7" ht="15.75" customHeight="1" x14ac:dyDescent="0.25">
      <c r="A30" s="482" t="s">
        <v>1136</v>
      </c>
      <c r="B30" s="483" t="s">
        <v>1099</v>
      </c>
      <c r="C30" s="484"/>
      <c r="D30" s="484"/>
      <c r="E30" s="484"/>
      <c r="F30" s="484"/>
      <c r="G30" s="484">
        <v>0</v>
      </c>
    </row>
    <row r="31" spans="1:7" ht="15.75" customHeight="1" x14ac:dyDescent="0.25">
      <c r="A31" s="482" t="s">
        <v>1100</v>
      </c>
      <c r="B31" s="483" t="s">
        <v>1137</v>
      </c>
      <c r="C31" s="484">
        <v>0</v>
      </c>
      <c r="D31" s="484">
        <v>0</v>
      </c>
      <c r="E31" s="484">
        <v>0</v>
      </c>
      <c r="F31" s="484">
        <v>0</v>
      </c>
      <c r="G31" s="484">
        <v>0</v>
      </c>
    </row>
    <row r="32" spans="1:7" ht="15.75" customHeight="1" x14ac:dyDescent="0.25">
      <c r="A32" s="482" t="s">
        <v>1103</v>
      </c>
      <c r="B32" s="483" t="s">
        <v>1138</v>
      </c>
      <c r="C32" s="484">
        <f>SUM(C33:C39)</f>
        <v>0</v>
      </c>
      <c r="D32" s="484">
        <f>SUM(D33:D39)</f>
        <v>0.87750010000000001</v>
      </c>
      <c r="E32" s="484">
        <f>SUM(E33:E39)</f>
        <v>0.91779659999999996</v>
      </c>
      <c r="F32" s="484">
        <f>SUM(F33:F39)</f>
        <v>0.92288139999999996</v>
      </c>
      <c r="G32" s="484">
        <f>SUM(G33:G39)</f>
        <v>4.6200865762711869</v>
      </c>
    </row>
    <row r="33" spans="1:9" ht="15.75" customHeight="1" x14ac:dyDescent="0.25">
      <c r="A33" s="482" t="s">
        <v>1105</v>
      </c>
      <c r="B33" s="483" t="s">
        <v>1106</v>
      </c>
      <c r="C33" s="484"/>
      <c r="D33" s="484"/>
      <c r="E33" s="484"/>
      <c r="F33" s="484"/>
      <c r="G33" s="484">
        <v>0</v>
      </c>
    </row>
    <row r="34" spans="1:9" ht="15.75" customHeight="1" x14ac:dyDescent="0.25">
      <c r="A34" s="482" t="s">
        <v>1107</v>
      </c>
      <c r="B34" s="483" t="s">
        <v>1108</v>
      </c>
      <c r="C34" s="484"/>
      <c r="D34" s="484"/>
      <c r="E34" s="484"/>
      <c r="F34" s="484"/>
      <c r="G34" s="484">
        <v>0</v>
      </c>
    </row>
    <row r="35" spans="1:9" ht="15.75" customHeight="1" x14ac:dyDescent="0.25">
      <c r="A35" s="482" t="s">
        <v>1109</v>
      </c>
      <c r="B35" s="483" t="s">
        <v>1110</v>
      </c>
      <c r="C35" s="484"/>
      <c r="D35" s="484"/>
      <c r="E35" s="484"/>
      <c r="F35" s="484"/>
      <c r="G35" s="484">
        <v>0</v>
      </c>
    </row>
    <row r="36" spans="1:9" ht="15.75" customHeight="1" x14ac:dyDescent="0.25">
      <c r="A36" s="482" t="s">
        <v>1111</v>
      </c>
      <c r="B36" s="483" t="s">
        <v>1112</v>
      </c>
      <c r="C36" s="484"/>
      <c r="D36" s="484"/>
      <c r="E36" s="484"/>
      <c r="F36" s="484"/>
      <c r="G36" s="484">
        <v>0</v>
      </c>
    </row>
    <row r="37" spans="1:9" ht="15.75" customHeight="1" x14ac:dyDescent="0.25">
      <c r="A37" s="482" t="s">
        <v>1113</v>
      </c>
      <c r="B37" s="483" t="s">
        <v>1114</v>
      </c>
      <c r="C37" s="484"/>
      <c r="D37" s="484"/>
      <c r="E37" s="484"/>
      <c r="F37" s="484"/>
      <c r="G37" s="484">
        <v>0</v>
      </c>
    </row>
    <row r="38" spans="1:9" ht="15.75" customHeight="1" x14ac:dyDescent="0.25">
      <c r="A38" s="485" t="s">
        <v>1115</v>
      </c>
      <c r="B38" s="486" t="s">
        <v>1116</v>
      </c>
      <c r="C38" s="484"/>
      <c r="D38" s="484">
        <v>0.87750010000000001</v>
      </c>
      <c r="E38" s="484">
        <v>0.91779659999999996</v>
      </c>
      <c r="F38" s="484">
        <v>0.92288139999999996</v>
      </c>
      <c r="G38" s="484">
        <f>'2'!AU18/1.18</f>
        <v>4.6200865762711869</v>
      </c>
    </row>
    <row r="39" spans="1:9" ht="15.75" customHeight="1" x14ac:dyDescent="0.25">
      <c r="A39" s="485" t="s">
        <v>1117</v>
      </c>
      <c r="B39" s="486" t="s">
        <v>1118</v>
      </c>
      <c r="C39" s="487"/>
      <c r="D39" s="487"/>
      <c r="E39" s="487"/>
      <c r="F39" s="487"/>
      <c r="G39" s="487">
        <v>0</v>
      </c>
    </row>
    <row r="40" spans="1:9" ht="16.5" customHeight="1" x14ac:dyDescent="0.25">
      <c r="A40" s="488"/>
      <c r="B40" s="489" t="s">
        <v>1119</v>
      </c>
      <c r="C40" s="490">
        <f>C32+C16</f>
        <v>8.2000000000000003E-2</v>
      </c>
      <c r="D40" s="481">
        <f>D32+D16</f>
        <v>3.8940001000000004</v>
      </c>
      <c r="E40" s="481">
        <f>E32+E16</f>
        <v>2.9467965999999999</v>
      </c>
      <c r="F40" s="481">
        <f>F32+F16</f>
        <v>22.798072700000006</v>
      </c>
      <c r="G40" s="491">
        <f>G32+G16</f>
        <v>13.483754130600001</v>
      </c>
      <c r="H40" s="217"/>
      <c r="I40" s="217"/>
    </row>
    <row r="41" spans="1:9" s="495" customFormat="1" ht="16.5" hidden="1" customHeight="1" outlineLevel="1" x14ac:dyDescent="0.25">
      <c r="A41" s="492"/>
      <c r="B41" s="493"/>
      <c r="C41" s="494">
        <v>428.881150565631</v>
      </c>
      <c r="D41" s="494">
        <v>624.69830949152504</v>
      </c>
      <c r="E41" s="494">
        <v>760.81037542372906</v>
      </c>
      <c r="F41" s="494">
        <v>1071.93732186441</v>
      </c>
      <c r="G41" s="494">
        <v>930.643336322153</v>
      </c>
    </row>
    <row r="42" spans="1:9" s="495" customFormat="1" ht="16.5" hidden="1" customHeight="1" outlineLevel="1" x14ac:dyDescent="0.25">
      <c r="A42" s="492"/>
      <c r="B42" s="493" t="s">
        <v>1139</v>
      </c>
      <c r="C42" s="494">
        <f>C40-C41</f>
        <v>-428.79915056563101</v>
      </c>
      <c r="D42" s="494">
        <f>D40-D41</f>
        <v>-620.80430939152507</v>
      </c>
      <c r="E42" s="494">
        <f>E40-E41</f>
        <v>-757.86357882372909</v>
      </c>
      <c r="F42" s="494">
        <f>F40-F41</f>
        <v>-1049.1392491644101</v>
      </c>
      <c r="G42" s="494">
        <f>G40-G41</f>
        <v>-917.159582191553</v>
      </c>
    </row>
    <row r="43" spans="1:9" s="495" customFormat="1" ht="15.75" hidden="1" customHeight="1" outlineLevel="1" x14ac:dyDescent="0.25">
      <c r="A43" s="496"/>
      <c r="B43" s="497" t="s">
        <v>1140</v>
      </c>
      <c r="C43" s="498">
        <v>180.39174755948801</v>
      </c>
      <c r="D43" s="498">
        <v>310.79743194348401</v>
      </c>
      <c r="E43" s="498">
        <v>448.45537263757899</v>
      </c>
      <c r="F43" s="498">
        <v>661.55728263468598</v>
      </c>
      <c r="G43" s="498">
        <v>869.27540003037302</v>
      </c>
    </row>
    <row r="44" spans="1:9" s="495" customFormat="1" ht="15.75" hidden="1" customHeight="1" outlineLevel="1" x14ac:dyDescent="0.25">
      <c r="A44" s="496"/>
      <c r="B44" s="497" t="s">
        <v>1141</v>
      </c>
      <c r="C44" s="498">
        <f>C43*0.05</f>
        <v>9.0195873779744016</v>
      </c>
      <c r="D44" s="498">
        <f>D43*0.05</f>
        <v>15.539871597174201</v>
      </c>
      <c r="E44" s="498">
        <f>E43*0.05</f>
        <v>22.422768631878952</v>
      </c>
      <c r="F44" s="498">
        <f>F43*0.05</f>
        <v>33.077864131734302</v>
      </c>
      <c r="G44" s="498">
        <f>G43*0.05</f>
        <v>43.463770001518654</v>
      </c>
    </row>
    <row r="45" spans="1:9" s="495" customFormat="1" ht="15.75" hidden="1" customHeight="1" outlineLevel="1" x14ac:dyDescent="0.25">
      <c r="A45" s="496"/>
      <c r="B45" s="497" t="s">
        <v>1142</v>
      </c>
      <c r="C45" s="498">
        <f>C43-C44</f>
        <v>171.37216018151361</v>
      </c>
      <c r="D45" s="498">
        <f>D43-D44</f>
        <v>295.25756034630979</v>
      </c>
      <c r="E45" s="498">
        <f>E43-E44</f>
        <v>426.03260400570002</v>
      </c>
      <c r="F45" s="498">
        <f>F43-F44</f>
        <v>628.47941850295172</v>
      </c>
      <c r="G45" s="498">
        <f>G43-G44</f>
        <v>825.81163002885432</v>
      </c>
    </row>
    <row r="46" spans="1:9" s="495" customFormat="1" ht="15.75" hidden="1" customHeight="1" outlineLevel="1" x14ac:dyDescent="0.25">
      <c r="A46" s="496"/>
      <c r="B46" s="497" t="s">
        <v>1143</v>
      </c>
      <c r="C46" s="494">
        <f>C45-C18</f>
        <v>171.37216018151361</v>
      </c>
      <c r="D46" s="494">
        <f>D45-D18</f>
        <v>294.63306034630978</v>
      </c>
      <c r="E46" s="494">
        <f>E45-E18</f>
        <v>426.03260400570002</v>
      </c>
      <c r="F46" s="494">
        <f>F45-F18</f>
        <v>613.10485250295176</v>
      </c>
      <c r="G46" s="494">
        <f>G45-G18</f>
        <v>824.86478968987126</v>
      </c>
    </row>
    <row r="47" spans="1:9" s="495" customFormat="1" ht="15.75" hidden="1" customHeight="1" outlineLevel="1" x14ac:dyDescent="0.25">
      <c r="A47" s="496"/>
      <c r="B47" s="497"/>
      <c r="C47" s="494"/>
      <c r="D47" s="494"/>
      <c r="E47" s="494"/>
      <c r="F47" s="494"/>
      <c r="G47" s="494"/>
    </row>
    <row r="48" spans="1:9" s="495" customFormat="1" ht="15.75" hidden="1" customHeight="1" outlineLevel="1" x14ac:dyDescent="0.25">
      <c r="A48" s="496"/>
      <c r="B48" s="497" t="s">
        <v>1144</v>
      </c>
      <c r="C48" s="498">
        <v>86.199100000000001</v>
      </c>
      <c r="D48" s="498">
        <v>262.30225423728803</v>
      </c>
      <c r="E48" s="498">
        <v>298.08057500000001</v>
      </c>
      <c r="F48" s="498">
        <v>502.02661000000001</v>
      </c>
      <c r="G48" s="498">
        <v>233.05805000000001</v>
      </c>
    </row>
    <row r="49" spans="1:7" s="495" customFormat="1" ht="15.75" customHeight="1" outlineLevel="1" x14ac:dyDescent="0.25">
      <c r="A49" s="496"/>
      <c r="B49" s="497"/>
      <c r="C49" s="498"/>
      <c r="D49" s="498"/>
      <c r="E49" s="498"/>
      <c r="F49" s="498"/>
      <c r="G49" s="498"/>
    </row>
    <row r="50" spans="1:7" s="495" customFormat="1" ht="15.75" customHeight="1" outlineLevel="1" x14ac:dyDescent="0.25">
      <c r="A50" s="496"/>
      <c r="B50" s="497"/>
      <c r="C50" s="498"/>
      <c r="D50" s="498"/>
      <c r="E50" s="498"/>
      <c r="F50" s="498"/>
      <c r="G50" s="498"/>
    </row>
    <row r="51" spans="1:7" ht="30.6" customHeight="1" x14ac:dyDescent="0.25">
      <c r="A51" s="16" t="s">
        <v>1145</v>
      </c>
      <c r="B51" s="16"/>
      <c r="C51" s="16"/>
      <c r="D51" s="499"/>
      <c r="E51" s="499"/>
      <c r="F51" s="499"/>
      <c r="G51" s="500" t="s">
        <v>1146</v>
      </c>
    </row>
    <row r="52" spans="1:7" ht="30.6" customHeight="1" x14ac:dyDescent="0.25"/>
  </sheetData>
  <mergeCells count="4">
    <mergeCell ref="B6:G6"/>
    <mergeCell ref="A10:G10"/>
    <mergeCell ref="A11:G11"/>
    <mergeCell ref="A51:C51"/>
  </mergeCells>
  <pageMargins left="0.70833333333333304" right="0.31527777777777799" top="0.35416666666666702" bottom="0.15763888888888899"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W112"/>
  <sheetViews>
    <sheetView zoomScale="60" zoomScaleNormal="60" workbookViewId="0">
      <selection activeCell="O13" sqref="O13"/>
    </sheetView>
  </sheetViews>
  <sheetFormatPr defaultRowHeight="15.75" x14ac:dyDescent="0.25"/>
  <cols>
    <col min="1" max="1" width="9.85546875" style="178" customWidth="1"/>
    <col min="2" max="2" width="69.140625" style="178" customWidth="1"/>
    <col min="3" max="3" width="14" style="178" customWidth="1"/>
    <col min="4" max="4" width="6" style="178" customWidth="1"/>
    <col min="5" max="6" width="6.42578125" style="178" customWidth="1"/>
    <col min="7" max="8" width="8.28515625" style="178" customWidth="1"/>
    <col min="9" max="9" width="10.5703125" style="178" customWidth="1"/>
    <col min="10" max="10" width="8.7109375" style="178" customWidth="1"/>
    <col min="11" max="11" width="7.28515625" style="178" customWidth="1"/>
    <col min="12" max="12" width="11.28515625" style="178" customWidth="1"/>
    <col min="13" max="13" width="8.5703125" style="179" customWidth="1"/>
    <col min="14" max="14" width="8.85546875" style="179" customWidth="1"/>
    <col min="15" max="15" width="16.42578125" style="179" customWidth="1"/>
    <col min="16" max="16" width="13" style="179" customWidth="1"/>
    <col min="17" max="17" width="12.5703125" style="179" customWidth="1"/>
    <col min="18" max="18" width="12.42578125" style="179" customWidth="1"/>
    <col min="19" max="19" width="12.7109375" style="179" customWidth="1"/>
    <col min="20" max="20" width="11" style="179" customWidth="1"/>
    <col min="21" max="21" width="10.42578125" style="179" customWidth="1"/>
    <col min="22" max="22" width="9.42578125" style="179" customWidth="1"/>
    <col min="23" max="23" width="9.28515625" style="179" customWidth="1"/>
    <col min="24" max="24" width="9.5703125" style="179" customWidth="1"/>
    <col min="25" max="25" width="8.28515625" style="179" customWidth="1"/>
    <col min="26" max="26" width="6.42578125" style="179" customWidth="1"/>
    <col min="27" max="27" width="8.7109375" style="179" customWidth="1"/>
    <col min="28" max="28" width="11.7109375" style="179" customWidth="1"/>
    <col min="29" max="29" width="6.5703125" style="179" customWidth="1"/>
    <col min="30" max="30" width="7.5703125" style="179" customWidth="1"/>
    <col min="31" max="31" width="6.42578125" style="179" customWidth="1"/>
    <col min="32" max="32" width="11.28515625" style="179" customWidth="1"/>
    <col min="33" max="33" width="12.7109375" style="179" customWidth="1"/>
    <col min="34" max="34" width="7.5703125" style="179" customWidth="1"/>
    <col min="35" max="38" width="9.7109375" style="179" hidden="1" customWidth="1"/>
    <col min="39" max="44" width="9.7109375" style="178" hidden="1" customWidth="1"/>
    <col min="45" max="45" width="9.7109375" style="178" customWidth="1"/>
    <col min="46" max="46" width="6.5703125" style="178" customWidth="1"/>
    <col min="47" max="47" width="9.5703125" style="178" customWidth="1"/>
    <col min="48" max="48" width="11.28515625" style="178" customWidth="1"/>
    <col min="49" max="49" width="8.5703125" style="178" customWidth="1"/>
    <col min="50" max="51" width="7.85546875" style="178" customWidth="1"/>
    <col min="52" max="52" width="10" style="178" customWidth="1"/>
    <col min="53" max="53" width="10.5703125" style="178" customWidth="1"/>
    <col min="54" max="54" width="7.85546875" style="178" customWidth="1"/>
    <col min="55" max="55" width="11.140625" style="178" customWidth="1"/>
    <col min="56" max="56" width="6.5703125" style="178" customWidth="1"/>
    <col min="57" max="57" width="10.28515625" style="178" customWidth="1"/>
    <col min="58" max="58" width="12.140625" style="178" customWidth="1"/>
    <col min="59" max="59" width="8" style="178" customWidth="1"/>
    <col min="60" max="60" width="9.7109375" style="178" customWidth="1"/>
    <col min="61" max="61" width="6.42578125" style="178" customWidth="1"/>
    <col min="62" max="62" width="10.140625" style="178" customWidth="1"/>
    <col min="63" max="63" width="11.28515625" style="178" customWidth="1"/>
    <col min="64" max="64" width="7.7109375" style="178" customWidth="1"/>
    <col min="65" max="65" width="21" style="178" customWidth="1"/>
    <col min="66" max="257" width="9.7109375" style="178" customWidth="1"/>
    <col min="258" max="1025" width="9.7109375" customWidth="1"/>
  </cols>
  <sheetData>
    <row r="1" spans="1:65" ht="18.75" customHeight="1" x14ac:dyDescent="0.25">
      <c r="A1" s="179"/>
      <c r="B1" s="179"/>
      <c r="C1" s="179"/>
      <c r="D1" s="179"/>
      <c r="E1" s="179"/>
      <c r="F1" s="179"/>
      <c r="G1" s="179"/>
      <c r="H1" s="179"/>
      <c r="I1" s="179"/>
      <c r="J1" s="179"/>
      <c r="K1" s="179"/>
      <c r="L1" s="179"/>
      <c r="AH1" s="181"/>
      <c r="AM1" s="179"/>
      <c r="AN1" s="179"/>
      <c r="AO1" s="179"/>
      <c r="BM1" s="120" t="s">
        <v>287</v>
      </c>
    </row>
    <row r="2" spans="1:65" ht="18.75" customHeight="1" x14ac:dyDescent="0.3">
      <c r="A2" s="179"/>
      <c r="B2" s="179"/>
      <c r="C2" s="179"/>
      <c r="D2" s="179"/>
      <c r="E2" s="179"/>
      <c r="F2" s="179"/>
      <c r="G2" s="179"/>
      <c r="H2" s="179"/>
      <c r="I2" s="179"/>
      <c r="J2" s="179"/>
      <c r="K2" s="179"/>
      <c r="L2" s="179"/>
      <c r="AH2" s="182"/>
      <c r="AM2" s="179"/>
      <c r="AN2" s="179"/>
      <c r="AO2" s="179"/>
      <c r="BM2" s="122" t="s">
        <v>1</v>
      </c>
    </row>
    <row r="3" spans="1:65" ht="18.75" customHeight="1" x14ac:dyDescent="0.3">
      <c r="A3" s="179"/>
      <c r="B3" s="179"/>
      <c r="C3" s="179"/>
      <c r="D3" s="179"/>
      <c r="E3" s="179"/>
      <c r="F3" s="179"/>
      <c r="G3" s="179"/>
      <c r="H3" s="179"/>
      <c r="I3" s="179"/>
      <c r="J3" s="179"/>
      <c r="K3" s="179"/>
      <c r="L3" s="179"/>
      <c r="AH3" s="182"/>
      <c r="AM3" s="179"/>
      <c r="AN3" s="179"/>
      <c r="AO3" s="179"/>
      <c r="BM3" s="122" t="s">
        <v>2</v>
      </c>
    </row>
    <row r="4" spans="1:65" ht="18.75" customHeight="1" x14ac:dyDescent="0.25">
      <c r="A4" s="1" t="s">
        <v>288</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M4" s="179"/>
      <c r="AN4" s="179"/>
      <c r="AO4" s="179"/>
    </row>
    <row r="5" spans="1:65" ht="18.75" customHeight="1" x14ac:dyDescent="0.3">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row>
    <row r="6" spans="1:65" ht="18.75" customHeight="1" x14ac:dyDescent="0.25">
      <c r="A6" s="11" t="s">
        <v>289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row>
    <row r="7" spans="1:65" ht="18.75" customHeight="1" x14ac:dyDescent="0.25">
      <c r="A7" s="10" t="s">
        <v>6</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row>
    <row r="8" spans="1:65" ht="18.75" customHeight="1" x14ac:dyDescent="0.3">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M8" s="179"/>
      <c r="AN8" s="179"/>
      <c r="AO8" s="179"/>
      <c r="BM8" s="182"/>
    </row>
    <row r="9" spans="1:65" ht="18.75" customHeight="1" x14ac:dyDescent="0.3">
      <c r="A9" s="116" t="s">
        <v>290</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row>
    <row r="10" spans="1:65" ht="18.7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row>
    <row r="11" spans="1:65" ht="18.75" customHeight="1" x14ac:dyDescent="0.3">
      <c r="A11" s="116" t="s">
        <v>291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row>
    <row r="12" spans="1:65" ht="15.75" customHeight="1" x14ac:dyDescent="0.25">
      <c r="A12" s="117" t="s">
        <v>292</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row>
    <row r="13" spans="1:65" ht="15.75" customHeight="1" x14ac:dyDescent="0.25">
      <c r="A13" s="179"/>
      <c r="AM13" s="179"/>
      <c r="AN13" s="179"/>
      <c r="AO13" s="179"/>
      <c r="AP13" s="179"/>
      <c r="AQ13" s="179"/>
      <c r="AR13" s="179"/>
      <c r="AS13" s="179"/>
      <c r="AT13" s="179"/>
      <c r="AU13" s="179"/>
      <c r="AV13" s="179"/>
      <c r="AW13" s="179"/>
      <c r="AX13" s="179"/>
      <c r="AY13" s="179"/>
      <c r="AZ13" s="179"/>
      <c r="BA13" s="179"/>
      <c r="BB13" s="179"/>
      <c r="BC13" s="179"/>
      <c r="BD13" s="179"/>
      <c r="BE13" s="179"/>
      <c r="BF13" s="179"/>
      <c r="BL13" s="197"/>
    </row>
    <row r="14" spans="1:65" ht="63.75" customHeight="1" x14ac:dyDescent="0.25">
      <c r="A14" s="115" t="s">
        <v>10</v>
      </c>
      <c r="B14" s="115" t="s">
        <v>11</v>
      </c>
      <c r="C14" s="115" t="s">
        <v>12</v>
      </c>
      <c r="D14" s="114" t="s">
        <v>293</v>
      </c>
      <c r="E14" s="114" t="s">
        <v>294</v>
      </c>
      <c r="F14" s="115" t="s">
        <v>295</v>
      </c>
      <c r="G14" s="115"/>
      <c r="H14" s="115" t="s">
        <v>296</v>
      </c>
      <c r="I14" s="115"/>
      <c r="J14" s="115"/>
      <c r="K14" s="115"/>
      <c r="L14" s="115"/>
      <c r="M14" s="115"/>
      <c r="N14" s="114" t="s">
        <v>297</v>
      </c>
      <c r="O14" s="113" t="s">
        <v>371</v>
      </c>
      <c r="P14" s="115" t="s">
        <v>299</v>
      </c>
      <c r="Q14" s="115"/>
      <c r="R14" s="115"/>
      <c r="S14" s="115"/>
      <c r="T14" s="115" t="s">
        <v>300</v>
      </c>
      <c r="U14" s="115"/>
      <c r="V14" s="115" t="s">
        <v>372</v>
      </c>
      <c r="W14" s="115"/>
      <c r="X14" s="115"/>
      <c r="Y14" s="115" t="s">
        <v>373</v>
      </c>
      <c r="Z14" s="115"/>
      <c r="AA14" s="115"/>
      <c r="AB14" s="115"/>
      <c r="AC14" s="115"/>
      <c r="AD14" s="115"/>
      <c r="AE14" s="115"/>
      <c r="AF14" s="115"/>
      <c r="AG14" s="115"/>
      <c r="AH14" s="115"/>
      <c r="AI14" s="115" t="s">
        <v>374</v>
      </c>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t="s">
        <v>304</v>
      </c>
    </row>
    <row r="15" spans="1:65" ht="66" customHeight="1" x14ac:dyDescent="0.25">
      <c r="A15" s="115"/>
      <c r="B15" s="115"/>
      <c r="C15" s="115"/>
      <c r="D15" s="114"/>
      <c r="E15" s="114"/>
      <c r="F15" s="115"/>
      <c r="G15" s="115"/>
      <c r="H15" s="115" t="s">
        <v>305</v>
      </c>
      <c r="I15" s="115"/>
      <c r="J15" s="115"/>
      <c r="K15" s="112" t="s">
        <v>45</v>
      </c>
      <c r="L15" s="112"/>
      <c r="M15" s="112"/>
      <c r="N15" s="114"/>
      <c r="O15" s="113"/>
      <c r="P15" s="115" t="s">
        <v>305</v>
      </c>
      <c r="Q15" s="115"/>
      <c r="R15" s="115" t="s">
        <v>45</v>
      </c>
      <c r="S15" s="115"/>
      <c r="T15" s="115"/>
      <c r="U15" s="115"/>
      <c r="V15" s="115"/>
      <c r="W15" s="115"/>
      <c r="X15" s="115"/>
      <c r="Y15" s="115" t="s">
        <v>44</v>
      </c>
      <c r="Z15" s="115"/>
      <c r="AA15" s="115"/>
      <c r="AB15" s="115"/>
      <c r="AC15" s="115"/>
      <c r="AD15" s="115" t="s">
        <v>375</v>
      </c>
      <c r="AE15" s="115"/>
      <c r="AF15" s="115"/>
      <c r="AG15" s="115"/>
      <c r="AH15" s="115"/>
      <c r="AI15" s="115" t="s">
        <v>376</v>
      </c>
      <c r="AJ15" s="115"/>
      <c r="AK15" s="115"/>
      <c r="AL15" s="115"/>
      <c r="AM15" s="115"/>
      <c r="AN15" s="115" t="s">
        <v>377</v>
      </c>
      <c r="AO15" s="115"/>
      <c r="AP15" s="115"/>
      <c r="AQ15" s="115"/>
      <c r="AR15" s="115"/>
      <c r="AS15" s="115" t="s">
        <v>378</v>
      </c>
      <c r="AT15" s="115"/>
      <c r="AU15" s="115"/>
      <c r="AV15" s="115"/>
      <c r="AW15" s="115"/>
      <c r="AX15" s="115" t="s">
        <v>379</v>
      </c>
      <c r="AY15" s="115"/>
      <c r="AZ15" s="115"/>
      <c r="BA15" s="115"/>
      <c r="BB15" s="115"/>
      <c r="BC15" s="115" t="s">
        <v>380</v>
      </c>
      <c r="BD15" s="115"/>
      <c r="BE15" s="115"/>
      <c r="BF15" s="115"/>
      <c r="BG15" s="115"/>
      <c r="BH15" s="115" t="s">
        <v>381</v>
      </c>
      <c r="BI15" s="115"/>
      <c r="BJ15" s="115"/>
      <c r="BK15" s="115"/>
      <c r="BL15" s="115"/>
      <c r="BM15" s="115"/>
    </row>
    <row r="16" spans="1:65" ht="203.25" customHeight="1" x14ac:dyDescent="0.25">
      <c r="A16" s="115"/>
      <c r="B16" s="115"/>
      <c r="C16" s="115"/>
      <c r="D16" s="114"/>
      <c r="E16" s="114"/>
      <c r="F16" s="203" t="s">
        <v>305</v>
      </c>
      <c r="G16" s="204" t="s">
        <v>45</v>
      </c>
      <c r="H16" s="199" t="s">
        <v>382</v>
      </c>
      <c r="I16" s="199" t="s">
        <v>312</v>
      </c>
      <c r="J16" s="199" t="s">
        <v>313</v>
      </c>
      <c r="K16" s="199" t="s">
        <v>382</v>
      </c>
      <c r="L16" s="199" t="s">
        <v>312</v>
      </c>
      <c r="M16" s="199" t="s">
        <v>313</v>
      </c>
      <c r="N16" s="114"/>
      <c r="O16" s="113"/>
      <c r="P16" s="205" t="s">
        <v>314</v>
      </c>
      <c r="Q16" s="205" t="s">
        <v>383</v>
      </c>
      <c r="R16" s="205" t="s">
        <v>314</v>
      </c>
      <c r="S16" s="205" t="s">
        <v>383</v>
      </c>
      <c r="T16" s="206" t="s">
        <v>305</v>
      </c>
      <c r="U16" s="206" t="s">
        <v>45</v>
      </c>
      <c r="V16" s="207" t="s">
        <v>384</v>
      </c>
      <c r="W16" s="208" t="s">
        <v>385</v>
      </c>
      <c r="X16" s="207" t="s">
        <v>318</v>
      </c>
      <c r="Y16" s="199" t="s">
        <v>319</v>
      </c>
      <c r="Z16" s="199" t="s">
        <v>320</v>
      </c>
      <c r="AA16" s="199" t="s">
        <v>321</v>
      </c>
      <c r="AB16" s="209" t="s">
        <v>322</v>
      </c>
      <c r="AC16" s="209" t="s">
        <v>323</v>
      </c>
      <c r="AD16" s="199" t="s">
        <v>319</v>
      </c>
      <c r="AE16" s="199" t="s">
        <v>320</v>
      </c>
      <c r="AF16" s="199" t="s">
        <v>321</v>
      </c>
      <c r="AG16" s="209" t="s">
        <v>322</v>
      </c>
      <c r="AH16" s="209" t="s">
        <v>323</v>
      </c>
      <c r="AI16" s="199" t="s">
        <v>319</v>
      </c>
      <c r="AJ16" s="199" t="s">
        <v>320</v>
      </c>
      <c r="AK16" s="199" t="s">
        <v>321</v>
      </c>
      <c r="AL16" s="209" t="s">
        <v>322</v>
      </c>
      <c r="AM16" s="209" t="s">
        <v>323</v>
      </c>
      <c r="AN16" s="199" t="s">
        <v>319</v>
      </c>
      <c r="AO16" s="199" t="s">
        <v>320</v>
      </c>
      <c r="AP16" s="199" t="s">
        <v>321</v>
      </c>
      <c r="AQ16" s="209" t="s">
        <v>322</v>
      </c>
      <c r="AR16" s="209" t="s">
        <v>323</v>
      </c>
      <c r="AS16" s="199" t="s">
        <v>319</v>
      </c>
      <c r="AT16" s="199" t="s">
        <v>320</v>
      </c>
      <c r="AU16" s="199" t="s">
        <v>321</v>
      </c>
      <c r="AV16" s="209" t="s">
        <v>322</v>
      </c>
      <c r="AW16" s="209" t="s">
        <v>323</v>
      </c>
      <c r="AX16" s="199" t="s">
        <v>319</v>
      </c>
      <c r="AY16" s="199" t="s">
        <v>320</v>
      </c>
      <c r="AZ16" s="199" t="s">
        <v>321</v>
      </c>
      <c r="BA16" s="209" t="s">
        <v>322</v>
      </c>
      <c r="BB16" s="209" t="s">
        <v>323</v>
      </c>
      <c r="BC16" s="199" t="s">
        <v>319</v>
      </c>
      <c r="BD16" s="199" t="s">
        <v>320</v>
      </c>
      <c r="BE16" s="199" t="s">
        <v>321</v>
      </c>
      <c r="BF16" s="209" t="s">
        <v>322</v>
      </c>
      <c r="BG16" s="209" t="s">
        <v>323</v>
      </c>
      <c r="BH16" s="199" t="s">
        <v>319</v>
      </c>
      <c r="BI16" s="199" t="s">
        <v>320</v>
      </c>
      <c r="BJ16" s="199" t="s">
        <v>321</v>
      </c>
      <c r="BK16" s="209" t="s">
        <v>322</v>
      </c>
      <c r="BL16" s="199" t="s">
        <v>323</v>
      </c>
      <c r="BM16" s="115"/>
    </row>
    <row r="17" spans="1:65" ht="19.5" customHeight="1" x14ac:dyDescent="0.25">
      <c r="A17" s="198">
        <v>1</v>
      </c>
      <c r="B17" s="198">
        <v>2</v>
      </c>
      <c r="C17" s="198">
        <v>3</v>
      </c>
      <c r="D17" s="198">
        <v>4</v>
      </c>
      <c r="E17" s="198">
        <v>5</v>
      </c>
      <c r="F17" s="198">
        <v>6</v>
      </c>
      <c r="G17" s="198">
        <v>7</v>
      </c>
      <c r="H17" s="198">
        <v>8</v>
      </c>
      <c r="I17" s="198">
        <v>9</v>
      </c>
      <c r="J17" s="198">
        <v>10</v>
      </c>
      <c r="K17" s="198">
        <v>11</v>
      </c>
      <c r="L17" s="198">
        <v>12</v>
      </c>
      <c r="M17" s="198">
        <v>13</v>
      </c>
      <c r="N17" s="198">
        <v>14</v>
      </c>
      <c r="O17" s="198">
        <v>15</v>
      </c>
      <c r="P17" s="211" t="s">
        <v>329</v>
      </c>
      <c r="Q17" s="211" t="s">
        <v>330</v>
      </c>
      <c r="R17" s="211" t="s">
        <v>331</v>
      </c>
      <c r="S17" s="211" t="s">
        <v>332</v>
      </c>
      <c r="T17" s="198">
        <v>17</v>
      </c>
      <c r="U17" s="198">
        <v>18</v>
      </c>
      <c r="V17" s="198">
        <v>19</v>
      </c>
      <c r="W17" s="198">
        <v>20</v>
      </c>
      <c r="X17" s="198">
        <v>21</v>
      </c>
      <c r="Y17" s="198">
        <v>22</v>
      </c>
      <c r="Z17" s="198">
        <v>23</v>
      </c>
      <c r="AA17" s="198">
        <v>24</v>
      </c>
      <c r="AB17" s="198">
        <v>25</v>
      </c>
      <c r="AC17" s="198">
        <v>26</v>
      </c>
      <c r="AD17" s="198">
        <v>27</v>
      </c>
      <c r="AE17" s="198">
        <v>28</v>
      </c>
      <c r="AF17" s="198">
        <v>29</v>
      </c>
      <c r="AG17" s="198">
        <v>30</v>
      </c>
      <c r="AH17" s="198">
        <v>31</v>
      </c>
      <c r="AI17" s="211" t="s">
        <v>386</v>
      </c>
      <c r="AJ17" s="211" t="s">
        <v>387</v>
      </c>
      <c r="AK17" s="211" t="s">
        <v>388</v>
      </c>
      <c r="AL17" s="211" t="s">
        <v>389</v>
      </c>
      <c r="AM17" s="211" t="s">
        <v>390</v>
      </c>
      <c r="AN17" s="211" t="s">
        <v>391</v>
      </c>
      <c r="AO17" s="211" t="s">
        <v>392</v>
      </c>
      <c r="AP17" s="211" t="s">
        <v>393</v>
      </c>
      <c r="AQ17" s="211" t="s">
        <v>394</v>
      </c>
      <c r="AR17" s="211" t="s">
        <v>395</v>
      </c>
      <c r="AS17" s="211" t="s">
        <v>333</v>
      </c>
      <c r="AT17" s="211" t="s">
        <v>334</v>
      </c>
      <c r="AU17" s="211" t="s">
        <v>335</v>
      </c>
      <c r="AV17" s="211" t="s">
        <v>336</v>
      </c>
      <c r="AW17" s="211" t="s">
        <v>337</v>
      </c>
      <c r="AX17" s="211" t="s">
        <v>338</v>
      </c>
      <c r="AY17" s="211" t="s">
        <v>339</v>
      </c>
      <c r="AZ17" s="211" t="s">
        <v>340</v>
      </c>
      <c r="BA17" s="211" t="s">
        <v>341</v>
      </c>
      <c r="BB17" s="211" t="s">
        <v>342</v>
      </c>
      <c r="BC17" s="198">
        <v>33</v>
      </c>
      <c r="BD17" s="198">
        <v>34</v>
      </c>
      <c r="BE17" s="198">
        <v>35</v>
      </c>
      <c r="BF17" s="198">
        <v>36</v>
      </c>
      <c r="BG17" s="198">
        <v>37</v>
      </c>
      <c r="BH17" s="198">
        <v>38</v>
      </c>
      <c r="BI17" s="198">
        <v>39</v>
      </c>
      <c r="BJ17" s="198">
        <v>40</v>
      </c>
      <c r="BK17" s="198">
        <v>41</v>
      </c>
      <c r="BL17" s="198">
        <v>42</v>
      </c>
      <c r="BM17" s="198">
        <v>43</v>
      </c>
    </row>
    <row r="18" spans="1:65" ht="19.5" customHeight="1" x14ac:dyDescent="0.25">
      <c r="A18" s="140">
        <v>0</v>
      </c>
      <c r="B18" s="141" t="s">
        <v>100</v>
      </c>
      <c r="C18" s="213" t="s">
        <v>101</v>
      </c>
      <c r="D18" s="213" t="s">
        <v>101</v>
      </c>
      <c r="E18" s="213" t="s">
        <v>101</v>
      </c>
      <c r="F18" s="213" t="s">
        <v>101</v>
      </c>
      <c r="G18" s="213" t="s">
        <v>101</v>
      </c>
      <c r="H18" s="213" t="s">
        <v>101</v>
      </c>
      <c r="I18" s="213" t="s">
        <v>101</v>
      </c>
      <c r="J18" s="213" t="s">
        <v>101</v>
      </c>
      <c r="K18" s="213" t="s">
        <v>101</v>
      </c>
      <c r="L18" s="213" t="s">
        <v>101</v>
      </c>
      <c r="M18" s="213" t="s">
        <v>101</v>
      </c>
      <c r="N18" s="144">
        <f>N25</f>
        <v>0</v>
      </c>
      <c r="O18" s="214">
        <f t="shared" ref="O18:AT18" si="0">SUM(O19:O24)</f>
        <v>6.923</v>
      </c>
      <c r="P18" s="214">
        <f t="shared" si="0"/>
        <v>73.809566261599997</v>
      </c>
      <c r="Q18" s="214">
        <f t="shared" si="0"/>
        <v>73.809566261599997</v>
      </c>
      <c r="R18" s="214">
        <f t="shared" si="0"/>
        <v>84.016416341600006</v>
      </c>
      <c r="S18" s="214">
        <f t="shared" si="0"/>
        <v>84.016416341600006</v>
      </c>
      <c r="T18" s="214">
        <f t="shared" si="0"/>
        <v>73.809566261599997</v>
      </c>
      <c r="U18" s="214">
        <f t="shared" si="0"/>
        <v>84.016416341600006</v>
      </c>
      <c r="V18" s="214">
        <f t="shared" si="0"/>
        <v>69.361101086999994</v>
      </c>
      <c r="W18" s="214">
        <f t="shared" si="0"/>
        <v>48.150366485399999</v>
      </c>
      <c r="X18" s="214">
        <f t="shared" si="0"/>
        <v>58.357248485399992</v>
      </c>
      <c r="Y18" s="214">
        <f t="shared" si="0"/>
        <v>22.7977965816</v>
      </c>
      <c r="Z18" s="214">
        <f t="shared" si="0"/>
        <v>0</v>
      </c>
      <c r="AA18" s="214">
        <f t="shared" si="0"/>
        <v>0</v>
      </c>
      <c r="AB18" s="214">
        <f t="shared" si="0"/>
        <v>18.409252659152543</v>
      </c>
      <c r="AC18" s="214">
        <f t="shared" si="0"/>
        <v>4.3885439224474574</v>
      </c>
      <c r="AD18" s="214">
        <f t="shared" si="0"/>
        <v>21.210992661599999</v>
      </c>
      <c r="AE18" s="214">
        <f t="shared" si="0"/>
        <v>0</v>
      </c>
      <c r="AF18" s="214">
        <f t="shared" si="0"/>
        <v>0</v>
      </c>
      <c r="AG18" s="214">
        <f t="shared" si="0"/>
        <v>17.064503569152542</v>
      </c>
      <c r="AH18" s="214">
        <f t="shared" si="0"/>
        <v>4.1464890924474584</v>
      </c>
      <c r="AI18" s="214">
        <f t="shared" si="0"/>
        <v>22.7977965816</v>
      </c>
      <c r="AJ18" s="214">
        <f t="shared" si="0"/>
        <v>0</v>
      </c>
      <c r="AK18" s="214">
        <f t="shared" si="0"/>
        <v>0</v>
      </c>
      <c r="AL18" s="214">
        <f t="shared" si="0"/>
        <v>18.409252659152543</v>
      </c>
      <c r="AM18" s="214">
        <f t="shared" si="0"/>
        <v>4.3885439224474574</v>
      </c>
      <c r="AN18" s="214">
        <f t="shared" si="0"/>
        <v>22.7977965816</v>
      </c>
      <c r="AO18" s="214">
        <f t="shared" si="0"/>
        <v>0</v>
      </c>
      <c r="AP18" s="214">
        <f t="shared" si="0"/>
        <v>0</v>
      </c>
      <c r="AQ18" s="214">
        <f t="shared" si="0"/>
        <v>18.409252659152543</v>
      </c>
      <c r="AR18" s="214">
        <f t="shared" si="0"/>
        <v>4.3885439224474574</v>
      </c>
      <c r="AS18" s="214">
        <f t="shared" si="0"/>
        <v>22.427702159999999</v>
      </c>
      <c r="AT18" s="214">
        <f t="shared" si="0"/>
        <v>0</v>
      </c>
      <c r="AU18" s="214">
        <f t="shared" ref="AU18:BZ18" si="1">SUM(AU19:AU24)</f>
        <v>0</v>
      </c>
      <c r="AV18" s="214">
        <f t="shared" si="1"/>
        <v>22.427702159999999</v>
      </c>
      <c r="AW18" s="214">
        <f t="shared" si="1"/>
        <v>0</v>
      </c>
      <c r="AX18" s="214">
        <f t="shared" si="1"/>
        <v>13.484389159999999</v>
      </c>
      <c r="AY18" s="214">
        <f t="shared" si="1"/>
        <v>0</v>
      </c>
      <c r="AZ18" s="214">
        <f t="shared" si="1"/>
        <v>0</v>
      </c>
      <c r="BA18" s="214">
        <f t="shared" si="1"/>
        <v>13.484389159999999</v>
      </c>
      <c r="BB18" s="214">
        <f t="shared" si="1"/>
        <v>0</v>
      </c>
      <c r="BC18" s="214">
        <f t="shared" si="1"/>
        <v>22.427702159999999</v>
      </c>
      <c r="BD18" s="214">
        <f t="shared" si="1"/>
        <v>0</v>
      </c>
      <c r="BE18" s="214">
        <f t="shared" si="1"/>
        <v>0</v>
      </c>
      <c r="BF18" s="214">
        <f t="shared" si="1"/>
        <v>22.427702159999999</v>
      </c>
      <c r="BG18" s="214">
        <f t="shared" si="1"/>
        <v>0</v>
      </c>
      <c r="BH18" s="214">
        <f t="shared" si="1"/>
        <v>13.484389159999999</v>
      </c>
      <c r="BI18" s="214">
        <f t="shared" si="1"/>
        <v>0</v>
      </c>
      <c r="BJ18" s="214">
        <f t="shared" si="1"/>
        <v>0</v>
      </c>
      <c r="BK18" s="214">
        <f t="shared" si="1"/>
        <v>13.484389159999999</v>
      </c>
      <c r="BL18" s="214">
        <f t="shared" si="1"/>
        <v>0</v>
      </c>
      <c r="BM18" s="215"/>
    </row>
    <row r="19" spans="1:65" ht="19.5" customHeight="1" x14ac:dyDescent="0.25">
      <c r="A19" s="136" t="s">
        <v>102</v>
      </c>
      <c r="B19" s="146" t="s">
        <v>103</v>
      </c>
      <c r="C19" s="215" t="s">
        <v>101</v>
      </c>
      <c r="D19" s="215" t="s">
        <v>101</v>
      </c>
      <c r="E19" s="215" t="s">
        <v>101</v>
      </c>
      <c r="F19" s="215" t="s">
        <v>101</v>
      </c>
      <c r="G19" s="215" t="s">
        <v>101</v>
      </c>
      <c r="H19" s="215" t="s">
        <v>101</v>
      </c>
      <c r="I19" s="215" t="s">
        <v>101</v>
      </c>
      <c r="J19" s="215" t="s">
        <v>101</v>
      </c>
      <c r="K19" s="215" t="s">
        <v>101</v>
      </c>
      <c r="L19" s="215" t="s">
        <v>101</v>
      </c>
      <c r="M19" s="215" t="s">
        <v>101</v>
      </c>
      <c r="N19" s="149">
        <f t="shared" ref="N19:AS19" si="2">N25</f>
        <v>0</v>
      </c>
      <c r="O19" s="216">
        <f t="shared" si="2"/>
        <v>0.3</v>
      </c>
      <c r="P19" s="216">
        <f t="shared" si="2"/>
        <v>0.69295588159999999</v>
      </c>
      <c r="Q19" s="216">
        <f t="shared" si="2"/>
        <v>0.69295588159999999</v>
      </c>
      <c r="R19" s="216">
        <f t="shared" si="2"/>
        <v>2.5952102816</v>
      </c>
      <c r="S19" s="216">
        <f t="shared" si="2"/>
        <v>2.5952102816</v>
      </c>
      <c r="T19" s="216">
        <f t="shared" si="2"/>
        <v>0.69295588159999999</v>
      </c>
      <c r="U19" s="216">
        <f t="shared" si="2"/>
        <v>2.5952102816</v>
      </c>
      <c r="V19" s="216">
        <f t="shared" si="2"/>
        <v>0.3929558816</v>
      </c>
      <c r="W19" s="216">
        <f t="shared" si="2"/>
        <v>0</v>
      </c>
      <c r="X19" s="216">
        <f t="shared" si="2"/>
        <v>1.9022543999999999</v>
      </c>
      <c r="Y19" s="216">
        <f t="shared" si="2"/>
        <v>0.3929558816</v>
      </c>
      <c r="Z19" s="216">
        <f t="shared" si="2"/>
        <v>0</v>
      </c>
      <c r="AA19" s="216">
        <f t="shared" si="2"/>
        <v>0</v>
      </c>
      <c r="AB19" s="216">
        <f t="shared" si="2"/>
        <v>0.33630671000000001</v>
      </c>
      <c r="AC19" s="216">
        <f t="shared" si="2"/>
        <v>5.6649171599999999E-2</v>
      </c>
      <c r="AD19" s="216">
        <f t="shared" si="2"/>
        <v>0.3929558816</v>
      </c>
      <c r="AE19" s="216">
        <f t="shared" si="2"/>
        <v>0</v>
      </c>
      <c r="AF19" s="216">
        <f t="shared" si="2"/>
        <v>0</v>
      </c>
      <c r="AG19" s="216">
        <f t="shared" si="2"/>
        <v>0.33630671000000001</v>
      </c>
      <c r="AH19" s="216">
        <f t="shared" si="2"/>
        <v>5.6649171599999999E-2</v>
      </c>
      <c r="AI19" s="216">
        <f t="shared" si="2"/>
        <v>0.3929558816</v>
      </c>
      <c r="AJ19" s="216">
        <f t="shared" si="2"/>
        <v>0</v>
      </c>
      <c r="AK19" s="216">
        <f t="shared" si="2"/>
        <v>0</v>
      </c>
      <c r="AL19" s="216">
        <f t="shared" si="2"/>
        <v>0.33630671000000001</v>
      </c>
      <c r="AM19" s="216">
        <f t="shared" si="2"/>
        <v>5.6649171599999999E-2</v>
      </c>
      <c r="AN19" s="216">
        <f t="shared" si="2"/>
        <v>0.3929558816</v>
      </c>
      <c r="AO19" s="216">
        <f t="shared" si="2"/>
        <v>0</v>
      </c>
      <c r="AP19" s="216">
        <f t="shared" si="2"/>
        <v>0</v>
      </c>
      <c r="AQ19" s="216">
        <f t="shared" si="2"/>
        <v>0.33630671000000001</v>
      </c>
      <c r="AR19" s="216">
        <f t="shared" si="2"/>
        <v>5.6649171599999999E-2</v>
      </c>
      <c r="AS19" s="216">
        <f t="shared" si="2"/>
        <v>0</v>
      </c>
      <c r="AT19" s="216">
        <f t="shared" ref="AT19:BL19" si="3">AT25</f>
        <v>0</v>
      </c>
      <c r="AU19" s="216">
        <f t="shared" si="3"/>
        <v>0</v>
      </c>
      <c r="AV19" s="216">
        <f t="shared" si="3"/>
        <v>0</v>
      </c>
      <c r="AW19" s="216">
        <f t="shared" si="3"/>
        <v>0</v>
      </c>
      <c r="AX19" s="216">
        <f t="shared" si="3"/>
        <v>1.9022543999999999</v>
      </c>
      <c r="AY19" s="216">
        <f t="shared" si="3"/>
        <v>0</v>
      </c>
      <c r="AZ19" s="216">
        <f t="shared" si="3"/>
        <v>0</v>
      </c>
      <c r="BA19" s="216">
        <f t="shared" si="3"/>
        <v>1.9022543999999999</v>
      </c>
      <c r="BB19" s="216">
        <f t="shared" si="3"/>
        <v>0</v>
      </c>
      <c r="BC19" s="216">
        <f t="shared" si="3"/>
        <v>0</v>
      </c>
      <c r="BD19" s="216">
        <f t="shared" si="3"/>
        <v>0</v>
      </c>
      <c r="BE19" s="216">
        <f t="shared" si="3"/>
        <v>0</v>
      </c>
      <c r="BF19" s="216">
        <f t="shared" si="3"/>
        <v>0</v>
      </c>
      <c r="BG19" s="216">
        <f t="shared" si="3"/>
        <v>0</v>
      </c>
      <c r="BH19" s="216">
        <f t="shared" si="3"/>
        <v>1.9022543999999999</v>
      </c>
      <c r="BI19" s="216">
        <f t="shared" si="3"/>
        <v>0</v>
      </c>
      <c r="BJ19" s="216">
        <f t="shared" si="3"/>
        <v>0</v>
      </c>
      <c r="BK19" s="216">
        <f t="shared" si="3"/>
        <v>1.9022543999999999</v>
      </c>
      <c r="BL19" s="216">
        <f t="shared" si="3"/>
        <v>0</v>
      </c>
      <c r="BM19" s="215"/>
    </row>
    <row r="20" spans="1:65" ht="19.5" customHeight="1" x14ac:dyDescent="0.25">
      <c r="A20" s="136" t="s">
        <v>104</v>
      </c>
      <c r="B20" s="146" t="s">
        <v>105</v>
      </c>
      <c r="C20" s="215" t="s">
        <v>101</v>
      </c>
      <c r="D20" s="215" t="s">
        <v>101</v>
      </c>
      <c r="E20" s="215" t="s">
        <v>101</v>
      </c>
      <c r="F20" s="215" t="s">
        <v>101</v>
      </c>
      <c r="G20" s="215" t="s">
        <v>101</v>
      </c>
      <c r="H20" s="215" t="s">
        <v>101</v>
      </c>
      <c r="I20" s="215" t="s">
        <v>101</v>
      </c>
      <c r="J20" s="215" t="s">
        <v>101</v>
      </c>
      <c r="K20" s="215" t="s">
        <v>101</v>
      </c>
      <c r="L20" s="215" t="s">
        <v>101</v>
      </c>
      <c r="M20" s="215" t="s">
        <v>101</v>
      </c>
      <c r="N20" s="149">
        <f t="shared" ref="N20:AS20" si="4">N48</f>
        <v>0</v>
      </c>
      <c r="O20" s="216">
        <f t="shared" si="4"/>
        <v>4.2530000000000001</v>
      </c>
      <c r="P20" s="216">
        <f t="shared" si="4"/>
        <v>54.503150380000008</v>
      </c>
      <c r="Q20" s="216">
        <f t="shared" si="4"/>
        <v>54.503150380000008</v>
      </c>
      <c r="R20" s="216">
        <f t="shared" si="4"/>
        <v>54.50311846000001</v>
      </c>
      <c r="S20" s="216">
        <f t="shared" si="4"/>
        <v>54.50311846000001</v>
      </c>
      <c r="T20" s="216">
        <f t="shared" si="4"/>
        <v>54.503150380000008</v>
      </c>
      <c r="U20" s="216">
        <f t="shared" si="4"/>
        <v>54.50311846000001</v>
      </c>
      <c r="V20" s="216">
        <f t="shared" si="4"/>
        <v>51.668859392000002</v>
      </c>
      <c r="W20" s="216">
        <f t="shared" si="4"/>
        <v>34.403782831999997</v>
      </c>
      <c r="X20" s="216">
        <f t="shared" si="4"/>
        <v>34.403782831999997</v>
      </c>
      <c r="Y20" s="216">
        <f t="shared" si="4"/>
        <v>18.852000700000001</v>
      </c>
      <c r="Z20" s="216">
        <f t="shared" si="4"/>
        <v>0</v>
      </c>
      <c r="AA20" s="216">
        <f t="shared" si="4"/>
        <v>0</v>
      </c>
      <c r="AB20" s="216">
        <f t="shared" si="4"/>
        <v>15.984945949152543</v>
      </c>
      <c r="AC20" s="216">
        <f t="shared" si="4"/>
        <v>2.8670547508474575</v>
      </c>
      <c r="AD20" s="216">
        <f t="shared" si="4"/>
        <v>17.26519678</v>
      </c>
      <c r="AE20" s="216">
        <f t="shared" si="4"/>
        <v>0</v>
      </c>
      <c r="AF20" s="216">
        <f t="shared" si="4"/>
        <v>0</v>
      </c>
      <c r="AG20" s="216">
        <f t="shared" si="4"/>
        <v>14.640196859152542</v>
      </c>
      <c r="AH20" s="216">
        <f t="shared" si="4"/>
        <v>2.6249999208474577</v>
      </c>
      <c r="AI20" s="216">
        <f t="shared" si="4"/>
        <v>18.852000700000001</v>
      </c>
      <c r="AJ20" s="216">
        <f t="shared" si="4"/>
        <v>0</v>
      </c>
      <c r="AK20" s="216">
        <f t="shared" si="4"/>
        <v>0</v>
      </c>
      <c r="AL20" s="216">
        <f t="shared" si="4"/>
        <v>15.984945949152543</v>
      </c>
      <c r="AM20" s="216">
        <f t="shared" si="4"/>
        <v>2.8670547508474575</v>
      </c>
      <c r="AN20" s="216">
        <f t="shared" si="4"/>
        <v>18.852000700000001</v>
      </c>
      <c r="AO20" s="216">
        <f t="shared" si="4"/>
        <v>0</v>
      </c>
      <c r="AP20" s="216">
        <f t="shared" si="4"/>
        <v>0</v>
      </c>
      <c r="AQ20" s="216">
        <f t="shared" si="4"/>
        <v>15.984945949152543</v>
      </c>
      <c r="AR20" s="216">
        <f t="shared" si="4"/>
        <v>2.8670547508474575</v>
      </c>
      <c r="AS20" s="216">
        <f t="shared" si="4"/>
        <v>12.195</v>
      </c>
      <c r="AT20" s="216">
        <f t="shared" ref="AT20:BL20" si="5">AT48</f>
        <v>0</v>
      </c>
      <c r="AU20" s="216">
        <f t="shared" si="5"/>
        <v>0</v>
      </c>
      <c r="AV20" s="216">
        <f t="shared" si="5"/>
        <v>12.195</v>
      </c>
      <c r="AW20" s="216">
        <f t="shared" si="5"/>
        <v>0</v>
      </c>
      <c r="AX20" s="216">
        <f t="shared" si="5"/>
        <v>2.1888049999999999</v>
      </c>
      <c r="AY20" s="216">
        <f t="shared" si="5"/>
        <v>0</v>
      </c>
      <c r="AZ20" s="216">
        <f t="shared" si="5"/>
        <v>0</v>
      </c>
      <c r="BA20" s="216">
        <f t="shared" si="5"/>
        <v>2.1888049999999999</v>
      </c>
      <c r="BB20" s="216">
        <f t="shared" si="5"/>
        <v>0</v>
      </c>
      <c r="BC20" s="216">
        <f t="shared" si="5"/>
        <v>12.195</v>
      </c>
      <c r="BD20" s="216">
        <f t="shared" si="5"/>
        <v>0</v>
      </c>
      <c r="BE20" s="216">
        <f t="shared" si="5"/>
        <v>0</v>
      </c>
      <c r="BF20" s="216">
        <f t="shared" si="5"/>
        <v>12.195</v>
      </c>
      <c r="BG20" s="216">
        <f t="shared" si="5"/>
        <v>0</v>
      </c>
      <c r="BH20" s="216">
        <f t="shared" si="5"/>
        <v>2.1888049999999999</v>
      </c>
      <c r="BI20" s="216">
        <f t="shared" si="5"/>
        <v>0</v>
      </c>
      <c r="BJ20" s="216">
        <f t="shared" si="5"/>
        <v>0</v>
      </c>
      <c r="BK20" s="216">
        <f t="shared" si="5"/>
        <v>2.1888049999999999</v>
      </c>
      <c r="BL20" s="216">
        <f t="shared" si="5"/>
        <v>0</v>
      </c>
      <c r="BM20" s="215"/>
    </row>
    <row r="21" spans="1:65" ht="46.5" customHeight="1" x14ac:dyDescent="0.25">
      <c r="A21" s="136" t="s">
        <v>106</v>
      </c>
      <c r="B21" s="146" t="s">
        <v>107</v>
      </c>
      <c r="C21" s="215" t="s">
        <v>101</v>
      </c>
      <c r="D21" s="215" t="s">
        <v>101</v>
      </c>
      <c r="E21" s="215" t="s">
        <v>101</v>
      </c>
      <c r="F21" s="215" t="s">
        <v>101</v>
      </c>
      <c r="G21" s="215" t="s">
        <v>101</v>
      </c>
      <c r="H21" s="215" t="s">
        <v>101</v>
      </c>
      <c r="I21" s="215" t="s">
        <v>101</v>
      </c>
      <c r="J21" s="215" t="s">
        <v>101</v>
      </c>
      <c r="K21" s="215" t="s">
        <v>101</v>
      </c>
      <c r="L21" s="215" t="s">
        <v>101</v>
      </c>
      <c r="M21" s="215" t="s">
        <v>101</v>
      </c>
      <c r="N21" s="149">
        <f t="shared" ref="N21:AS21" si="6">N88</f>
        <v>0</v>
      </c>
      <c r="O21" s="216">
        <f t="shared" si="6"/>
        <v>0</v>
      </c>
      <c r="P21" s="216">
        <f t="shared" si="6"/>
        <v>0</v>
      </c>
      <c r="Q21" s="216">
        <f t="shared" si="6"/>
        <v>0</v>
      </c>
      <c r="R21" s="216">
        <f t="shared" si="6"/>
        <v>0</v>
      </c>
      <c r="S21" s="216">
        <f t="shared" si="6"/>
        <v>0</v>
      </c>
      <c r="T21" s="216">
        <f t="shared" si="6"/>
        <v>0</v>
      </c>
      <c r="U21" s="216">
        <f t="shared" si="6"/>
        <v>0</v>
      </c>
      <c r="V21" s="216">
        <f t="shared" si="6"/>
        <v>0</v>
      </c>
      <c r="W21" s="216">
        <f t="shared" si="6"/>
        <v>0</v>
      </c>
      <c r="X21" s="216">
        <f t="shared" si="6"/>
        <v>0</v>
      </c>
      <c r="Y21" s="216">
        <f t="shared" si="6"/>
        <v>0</v>
      </c>
      <c r="Z21" s="216">
        <f t="shared" si="6"/>
        <v>0</v>
      </c>
      <c r="AA21" s="216">
        <f t="shared" si="6"/>
        <v>0</v>
      </c>
      <c r="AB21" s="216">
        <f t="shared" si="6"/>
        <v>0</v>
      </c>
      <c r="AC21" s="216">
        <f t="shared" si="6"/>
        <v>0</v>
      </c>
      <c r="AD21" s="216">
        <f t="shared" si="6"/>
        <v>0</v>
      </c>
      <c r="AE21" s="216">
        <f t="shared" si="6"/>
        <v>0</v>
      </c>
      <c r="AF21" s="216">
        <f t="shared" si="6"/>
        <v>0</v>
      </c>
      <c r="AG21" s="216">
        <f t="shared" si="6"/>
        <v>0</v>
      </c>
      <c r="AH21" s="216">
        <f t="shared" si="6"/>
        <v>0</v>
      </c>
      <c r="AI21" s="216">
        <f t="shared" si="6"/>
        <v>0</v>
      </c>
      <c r="AJ21" s="216">
        <f t="shared" si="6"/>
        <v>0</v>
      </c>
      <c r="AK21" s="216">
        <f t="shared" si="6"/>
        <v>0</v>
      </c>
      <c r="AL21" s="216">
        <f t="shared" si="6"/>
        <v>0</v>
      </c>
      <c r="AM21" s="216">
        <f t="shared" si="6"/>
        <v>0</v>
      </c>
      <c r="AN21" s="216">
        <f t="shared" si="6"/>
        <v>0</v>
      </c>
      <c r="AO21" s="216">
        <f t="shared" si="6"/>
        <v>0</v>
      </c>
      <c r="AP21" s="216">
        <f t="shared" si="6"/>
        <v>0</v>
      </c>
      <c r="AQ21" s="216">
        <f t="shared" si="6"/>
        <v>0</v>
      </c>
      <c r="AR21" s="216">
        <f t="shared" si="6"/>
        <v>0</v>
      </c>
      <c r="AS21" s="216">
        <f t="shared" si="6"/>
        <v>0</v>
      </c>
      <c r="AT21" s="216">
        <f t="shared" ref="AT21:BL21" si="7">AT88</f>
        <v>0</v>
      </c>
      <c r="AU21" s="216">
        <f t="shared" si="7"/>
        <v>0</v>
      </c>
      <c r="AV21" s="216">
        <f t="shared" si="7"/>
        <v>0</v>
      </c>
      <c r="AW21" s="216">
        <f t="shared" si="7"/>
        <v>0</v>
      </c>
      <c r="AX21" s="216">
        <f t="shared" si="7"/>
        <v>0</v>
      </c>
      <c r="AY21" s="216">
        <f t="shared" si="7"/>
        <v>0</v>
      </c>
      <c r="AZ21" s="216">
        <f t="shared" si="7"/>
        <v>0</v>
      </c>
      <c r="BA21" s="216">
        <f t="shared" si="7"/>
        <v>0</v>
      </c>
      <c r="BB21" s="216">
        <f t="shared" si="7"/>
        <v>0</v>
      </c>
      <c r="BC21" s="216">
        <f t="shared" si="7"/>
        <v>0</v>
      </c>
      <c r="BD21" s="216">
        <f t="shared" si="7"/>
        <v>0</v>
      </c>
      <c r="BE21" s="216">
        <f t="shared" si="7"/>
        <v>0</v>
      </c>
      <c r="BF21" s="216">
        <f t="shared" si="7"/>
        <v>0</v>
      </c>
      <c r="BG21" s="216">
        <f t="shared" si="7"/>
        <v>0</v>
      </c>
      <c r="BH21" s="216">
        <f t="shared" si="7"/>
        <v>0</v>
      </c>
      <c r="BI21" s="216">
        <f t="shared" si="7"/>
        <v>0</v>
      </c>
      <c r="BJ21" s="216">
        <f t="shared" si="7"/>
        <v>0</v>
      </c>
      <c r="BK21" s="216">
        <f t="shared" si="7"/>
        <v>0</v>
      </c>
      <c r="BL21" s="216">
        <f t="shared" si="7"/>
        <v>0</v>
      </c>
      <c r="BM21" s="215"/>
    </row>
    <row r="22" spans="1:65" ht="19.5" customHeight="1" x14ac:dyDescent="0.25">
      <c r="A22" s="136" t="s">
        <v>108</v>
      </c>
      <c r="B22" s="146" t="s">
        <v>109</v>
      </c>
      <c r="C22" s="215" t="s">
        <v>101</v>
      </c>
      <c r="D22" s="215" t="s">
        <v>101</v>
      </c>
      <c r="E22" s="215" t="s">
        <v>101</v>
      </c>
      <c r="F22" s="215" t="s">
        <v>101</v>
      </c>
      <c r="G22" s="215" t="s">
        <v>101</v>
      </c>
      <c r="H22" s="215" t="s">
        <v>101</v>
      </c>
      <c r="I22" s="215" t="s">
        <v>101</v>
      </c>
      <c r="J22" s="215" t="s">
        <v>101</v>
      </c>
      <c r="K22" s="215" t="s">
        <v>101</v>
      </c>
      <c r="L22" s="215" t="s">
        <v>101</v>
      </c>
      <c r="M22" s="215" t="s">
        <v>101</v>
      </c>
      <c r="N22" s="149">
        <f t="shared" ref="N22:AS22" si="8">N91</f>
        <v>0</v>
      </c>
      <c r="O22" s="216">
        <f t="shared" si="8"/>
        <v>0</v>
      </c>
      <c r="P22" s="216">
        <f t="shared" si="8"/>
        <v>14.218459999999999</v>
      </c>
      <c r="Q22" s="216">
        <f t="shared" si="8"/>
        <v>14.218459999999999</v>
      </c>
      <c r="R22" s="216">
        <f t="shared" si="8"/>
        <v>16.510397599999997</v>
      </c>
      <c r="S22" s="216">
        <f t="shared" si="8"/>
        <v>16.510397599999997</v>
      </c>
      <c r="T22" s="216">
        <f t="shared" si="8"/>
        <v>14.218459999999999</v>
      </c>
      <c r="U22" s="216">
        <f t="shared" si="8"/>
        <v>16.510397599999997</v>
      </c>
      <c r="V22" s="216">
        <f t="shared" si="8"/>
        <v>14.218999999999999</v>
      </c>
      <c r="W22" s="216">
        <f t="shared" si="8"/>
        <v>11.754999999999999</v>
      </c>
      <c r="X22" s="216">
        <f t="shared" si="8"/>
        <v>14.0469376</v>
      </c>
      <c r="Y22" s="216">
        <f t="shared" si="8"/>
        <v>2.4638400000000003</v>
      </c>
      <c r="Z22" s="216">
        <f t="shared" si="8"/>
        <v>0</v>
      </c>
      <c r="AA22" s="216">
        <f t="shared" si="8"/>
        <v>0</v>
      </c>
      <c r="AB22" s="216">
        <f t="shared" si="8"/>
        <v>2.0880000000000001</v>
      </c>
      <c r="AC22" s="216">
        <f t="shared" si="8"/>
        <v>0.37584000000000001</v>
      </c>
      <c r="AD22" s="216">
        <f t="shared" si="8"/>
        <v>2.4638400000000003</v>
      </c>
      <c r="AE22" s="216">
        <f t="shared" si="8"/>
        <v>0</v>
      </c>
      <c r="AF22" s="216">
        <f t="shared" si="8"/>
        <v>0</v>
      </c>
      <c r="AG22" s="216">
        <f t="shared" si="8"/>
        <v>2.0880000000000001</v>
      </c>
      <c r="AH22" s="216">
        <f t="shared" si="8"/>
        <v>0.37584000000000001</v>
      </c>
      <c r="AI22" s="216">
        <f t="shared" si="8"/>
        <v>2.4638400000000003</v>
      </c>
      <c r="AJ22" s="216">
        <f t="shared" si="8"/>
        <v>0</v>
      </c>
      <c r="AK22" s="216">
        <f t="shared" si="8"/>
        <v>0</v>
      </c>
      <c r="AL22" s="216">
        <f t="shared" si="8"/>
        <v>2.0880000000000001</v>
      </c>
      <c r="AM22" s="216">
        <f t="shared" si="8"/>
        <v>0.37584000000000001</v>
      </c>
      <c r="AN22" s="216">
        <f t="shared" si="8"/>
        <v>2.4638400000000003</v>
      </c>
      <c r="AO22" s="216">
        <f t="shared" si="8"/>
        <v>0</v>
      </c>
      <c r="AP22" s="216">
        <f t="shared" si="8"/>
        <v>0</v>
      </c>
      <c r="AQ22" s="216">
        <f t="shared" si="8"/>
        <v>2.0880000000000001</v>
      </c>
      <c r="AR22" s="216">
        <f t="shared" si="8"/>
        <v>0.37584000000000001</v>
      </c>
      <c r="AS22" s="216">
        <f t="shared" si="8"/>
        <v>9.1440000000000001</v>
      </c>
      <c r="AT22" s="216">
        <f t="shared" ref="AT22:BL22" si="9">AT91</f>
        <v>0</v>
      </c>
      <c r="AU22" s="216">
        <f t="shared" si="9"/>
        <v>0</v>
      </c>
      <c r="AV22" s="216">
        <f t="shared" si="9"/>
        <v>9.1440000000000001</v>
      </c>
      <c r="AW22" s="216">
        <f t="shared" si="9"/>
        <v>0</v>
      </c>
      <c r="AX22" s="216">
        <f t="shared" si="9"/>
        <v>2.2919375999999998</v>
      </c>
      <c r="AY22" s="216">
        <f t="shared" si="9"/>
        <v>0</v>
      </c>
      <c r="AZ22" s="216">
        <f t="shared" si="9"/>
        <v>0</v>
      </c>
      <c r="BA22" s="216">
        <f t="shared" si="9"/>
        <v>2.2919375999999998</v>
      </c>
      <c r="BB22" s="216">
        <f t="shared" si="9"/>
        <v>0</v>
      </c>
      <c r="BC22" s="216">
        <f t="shared" si="9"/>
        <v>9.1440000000000001</v>
      </c>
      <c r="BD22" s="216">
        <f t="shared" si="9"/>
        <v>0</v>
      </c>
      <c r="BE22" s="216">
        <f t="shared" si="9"/>
        <v>0</v>
      </c>
      <c r="BF22" s="216">
        <f t="shared" si="9"/>
        <v>9.1440000000000001</v>
      </c>
      <c r="BG22" s="216">
        <f t="shared" si="9"/>
        <v>0</v>
      </c>
      <c r="BH22" s="216">
        <f t="shared" si="9"/>
        <v>2.2919375999999998</v>
      </c>
      <c r="BI22" s="216">
        <f t="shared" si="9"/>
        <v>0</v>
      </c>
      <c r="BJ22" s="216">
        <f t="shared" si="9"/>
        <v>0</v>
      </c>
      <c r="BK22" s="216">
        <f t="shared" si="9"/>
        <v>2.2919375999999998</v>
      </c>
      <c r="BL22" s="216">
        <f t="shared" si="9"/>
        <v>0</v>
      </c>
      <c r="BM22" s="215"/>
    </row>
    <row r="23" spans="1:65" ht="30" customHeight="1" x14ac:dyDescent="0.25">
      <c r="A23" s="136" t="s">
        <v>110</v>
      </c>
      <c r="B23" s="146" t="s">
        <v>111</v>
      </c>
      <c r="C23" s="215" t="s">
        <v>101</v>
      </c>
      <c r="D23" s="215" t="s">
        <v>101</v>
      </c>
      <c r="E23" s="215" t="s">
        <v>101</v>
      </c>
      <c r="F23" s="215" t="s">
        <v>101</v>
      </c>
      <c r="G23" s="215" t="s">
        <v>101</v>
      </c>
      <c r="H23" s="215" t="s">
        <v>101</v>
      </c>
      <c r="I23" s="215" t="s">
        <v>101</v>
      </c>
      <c r="J23" s="215" t="s">
        <v>101</v>
      </c>
      <c r="K23" s="215" t="s">
        <v>101</v>
      </c>
      <c r="L23" s="215" t="s">
        <v>101</v>
      </c>
      <c r="M23" s="215" t="s">
        <v>101</v>
      </c>
      <c r="N23" s="149">
        <f t="shared" ref="N23:AS23" si="10">N101</f>
        <v>0</v>
      </c>
      <c r="O23" s="216">
        <f t="shared" si="10"/>
        <v>0</v>
      </c>
      <c r="P23" s="216">
        <f t="shared" si="10"/>
        <v>0</v>
      </c>
      <c r="Q23" s="216">
        <f t="shared" si="10"/>
        <v>0</v>
      </c>
      <c r="R23" s="216">
        <f t="shared" si="10"/>
        <v>0</v>
      </c>
      <c r="S23" s="216">
        <f t="shared" si="10"/>
        <v>0</v>
      </c>
      <c r="T23" s="216">
        <f t="shared" si="10"/>
        <v>0</v>
      </c>
      <c r="U23" s="216">
        <f t="shared" si="10"/>
        <v>0</v>
      </c>
      <c r="V23" s="216">
        <f t="shared" si="10"/>
        <v>0</v>
      </c>
      <c r="W23" s="216">
        <f t="shared" si="10"/>
        <v>0</v>
      </c>
      <c r="X23" s="216">
        <f t="shared" si="10"/>
        <v>0</v>
      </c>
      <c r="Y23" s="216">
        <f t="shared" si="10"/>
        <v>0</v>
      </c>
      <c r="Z23" s="216">
        <f t="shared" si="10"/>
        <v>0</v>
      </c>
      <c r="AA23" s="216">
        <f t="shared" si="10"/>
        <v>0</v>
      </c>
      <c r="AB23" s="216">
        <f t="shared" si="10"/>
        <v>0</v>
      </c>
      <c r="AC23" s="216">
        <f t="shared" si="10"/>
        <v>0</v>
      </c>
      <c r="AD23" s="216">
        <f t="shared" si="10"/>
        <v>0</v>
      </c>
      <c r="AE23" s="216">
        <f t="shared" si="10"/>
        <v>0</v>
      </c>
      <c r="AF23" s="216">
        <f t="shared" si="10"/>
        <v>0</v>
      </c>
      <c r="AG23" s="216">
        <f t="shared" si="10"/>
        <v>0</v>
      </c>
      <c r="AH23" s="216">
        <f t="shared" si="10"/>
        <v>0</v>
      </c>
      <c r="AI23" s="216">
        <f t="shared" si="10"/>
        <v>0</v>
      </c>
      <c r="AJ23" s="216">
        <f t="shared" si="10"/>
        <v>0</v>
      </c>
      <c r="AK23" s="216">
        <f t="shared" si="10"/>
        <v>0</v>
      </c>
      <c r="AL23" s="216">
        <f t="shared" si="10"/>
        <v>0</v>
      </c>
      <c r="AM23" s="216">
        <f t="shared" si="10"/>
        <v>0</v>
      </c>
      <c r="AN23" s="216">
        <f t="shared" si="10"/>
        <v>0</v>
      </c>
      <c r="AO23" s="216">
        <f t="shared" si="10"/>
        <v>0</v>
      </c>
      <c r="AP23" s="216">
        <f t="shared" si="10"/>
        <v>0</v>
      </c>
      <c r="AQ23" s="216">
        <f t="shared" si="10"/>
        <v>0</v>
      </c>
      <c r="AR23" s="216">
        <f t="shared" si="10"/>
        <v>0</v>
      </c>
      <c r="AS23" s="216">
        <f t="shared" si="10"/>
        <v>0</v>
      </c>
      <c r="AT23" s="216">
        <f t="shared" ref="AT23:BL23" si="11">AT101</f>
        <v>0</v>
      </c>
      <c r="AU23" s="216">
        <f t="shared" si="11"/>
        <v>0</v>
      </c>
      <c r="AV23" s="216">
        <f t="shared" si="11"/>
        <v>0</v>
      </c>
      <c r="AW23" s="216">
        <f t="shared" si="11"/>
        <v>0</v>
      </c>
      <c r="AX23" s="216">
        <f t="shared" si="11"/>
        <v>0</v>
      </c>
      <c r="AY23" s="216">
        <f t="shared" si="11"/>
        <v>0</v>
      </c>
      <c r="AZ23" s="216">
        <f t="shared" si="11"/>
        <v>0</v>
      </c>
      <c r="BA23" s="216">
        <f t="shared" si="11"/>
        <v>0</v>
      </c>
      <c r="BB23" s="216">
        <f t="shared" si="11"/>
        <v>0</v>
      </c>
      <c r="BC23" s="216">
        <f t="shared" si="11"/>
        <v>0</v>
      </c>
      <c r="BD23" s="216">
        <f t="shared" si="11"/>
        <v>0</v>
      </c>
      <c r="BE23" s="216">
        <f t="shared" si="11"/>
        <v>0</v>
      </c>
      <c r="BF23" s="216">
        <f t="shared" si="11"/>
        <v>0</v>
      </c>
      <c r="BG23" s="216">
        <f t="shared" si="11"/>
        <v>0</v>
      </c>
      <c r="BH23" s="216">
        <f t="shared" si="11"/>
        <v>0</v>
      </c>
      <c r="BI23" s="216">
        <f t="shared" si="11"/>
        <v>0</v>
      </c>
      <c r="BJ23" s="216">
        <f t="shared" si="11"/>
        <v>0</v>
      </c>
      <c r="BK23" s="216">
        <f t="shared" si="11"/>
        <v>0</v>
      </c>
      <c r="BL23" s="216">
        <f t="shared" si="11"/>
        <v>0</v>
      </c>
      <c r="BM23" s="215"/>
    </row>
    <row r="24" spans="1:65" ht="19.5" customHeight="1" x14ac:dyDescent="0.25">
      <c r="A24" s="136" t="s">
        <v>112</v>
      </c>
      <c r="B24" s="146" t="s">
        <v>113</v>
      </c>
      <c r="C24" s="215" t="s">
        <v>101</v>
      </c>
      <c r="D24" s="215" t="s">
        <v>101</v>
      </c>
      <c r="E24" s="215" t="s">
        <v>101</v>
      </c>
      <c r="F24" s="215" t="s">
        <v>101</v>
      </c>
      <c r="G24" s="215" t="s">
        <v>101</v>
      </c>
      <c r="H24" s="215" t="s">
        <v>101</v>
      </c>
      <c r="I24" s="215" t="s">
        <v>101</v>
      </c>
      <c r="J24" s="215" t="s">
        <v>101</v>
      </c>
      <c r="K24" s="215" t="s">
        <v>101</v>
      </c>
      <c r="L24" s="215" t="s">
        <v>101</v>
      </c>
      <c r="M24" s="215" t="s">
        <v>101</v>
      </c>
      <c r="N24" s="149">
        <f t="shared" ref="N24:AS24" si="12">N102</f>
        <v>0</v>
      </c>
      <c r="O24" s="216">
        <f t="shared" si="12"/>
        <v>2.3699999999999997</v>
      </c>
      <c r="P24" s="216">
        <f t="shared" si="12"/>
        <v>4.3950000000000005</v>
      </c>
      <c r="Q24" s="216">
        <f t="shared" si="12"/>
        <v>4.3950000000000005</v>
      </c>
      <c r="R24" s="216">
        <f t="shared" si="12"/>
        <v>10.407690000000001</v>
      </c>
      <c r="S24" s="216">
        <f t="shared" si="12"/>
        <v>10.407690000000001</v>
      </c>
      <c r="T24" s="216">
        <f t="shared" si="12"/>
        <v>4.3950000000000005</v>
      </c>
      <c r="U24" s="216">
        <f t="shared" si="12"/>
        <v>10.407690000000001</v>
      </c>
      <c r="V24" s="216">
        <f t="shared" si="12"/>
        <v>3.0802858134000002</v>
      </c>
      <c r="W24" s="216">
        <f t="shared" si="12"/>
        <v>1.9915836534000002</v>
      </c>
      <c r="X24" s="216">
        <f t="shared" si="12"/>
        <v>8.0042736534000003</v>
      </c>
      <c r="Y24" s="216">
        <f t="shared" si="12"/>
        <v>1.089</v>
      </c>
      <c r="Z24" s="216">
        <f t="shared" si="12"/>
        <v>0</v>
      </c>
      <c r="AA24" s="216">
        <f t="shared" si="12"/>
        <v>0</v>
      </c>
      <c r="AB24" s="216">
        <f t="shared" si="12"/>
        <v>0</v>
      </c>
      <c r="AC24" s="216">
        <f t="shared" si="12"/>
        <v>1.089</v>
      </c>
      <c r="AD24" s="216">
        <f t="shared" si="12"/>
        <v>1.089</v>
      </c>
      <c r="AE24" s="216">
        <f t="shared" si="12"/>
        <v>0</v>
      </c>
      <c r="AF24" s="216">
        <f t="shared" si="12"/>
        <v>0</v>
      </c>
      <c r="AG24" s="216">
        <f t="shared" si="12"/>
        <v>0</v>
      </c>
      <c r="AH24" s="216">
        <f t="shared" si="12"/>
        <v>1.089</v>
      </c>
      <c r="AI24" s="216">
        <f t="shared" si="12"/>
        <v>1.089</v>
      </c>
      <c r="AJ24" s="216">
        <f t="shared" si="12"/>
        <v>0</v>
      </c>
      <c r="AK24" s="216">
        <f t="shared" si="12"/>
        <v>0</v>
      </c>
      <c r="AL24" s="216">
        <f t="shared" si="12"/>
        <v>0</v>
      </c>
      <c r="AM24" s="216">
        <f t="shared" si="12"/>
        <v>1.089</v>
      </c>
      <c r="AN24" s="216">
        <f t="shared" si="12"/>
        <v>1.089</v>
      </c>
      <c r="AO24" s="216">
        <f t="shared" si="12"/>
        <v>0</v>
      </c>
      <c r="AP24" s="216">
        <f t="shared" si="12"/>
        <v>0</v>
      </c>
      <c r="AQ24" s="216">
        <f t="shared" si="12"/>
        <v>0</v>
      </c>
      <c r="AR24" s="216">
        <f t="shared" si="12"/>
        <v>1.089</v>
      </c>
      <c r="AS24" s="216">
        <f t="shared" si="12"/>
        <v>1.08870216</v>
      </c>
      <c r="AT24" s="216">
        <f t="shared" ref="AT24:BL24" si="13">AT102</f>
        <v>0</v>
      </c>
      <c r="AU24" s="216">
        <f t="shared" si="13"/>
        <v>0</v>
      </c>
      <c r="AV24" s="216">
        <f t="shared" si="13"/>
        <v>1.08870216</v>
      </c>
      <c r="AW24" s="216">
        <f t="shared" si="13"/>
        <v>0</v>
      </c>
      <c r="AX24" s="216">
        <f t="shared" si="13"/>
        <v>7.1013921599999996</v>
      </c>
      <c r="AY24" s="216">
        <f t="shared" si="13"/>
        <v>0</v>
      </c>
      <c r="AZ24" s="216">
        <f t="shared" si="13"/>
        <v>0</v>
      </c>
      <c r="BA24" s="216">
        <f t="shared" si="13"/>
        <v>7.1013921599999996</v>
      </c>
      <c r="BB24" s="216">
        <f t="shared" si="13"/>
        <v>0</v>
      </c>
      <c r="BC24" s="216">
        <f t="shared" si="13"/>
        <v>1.08870216</v>
      </c>
      <c r="BD24" s="216">
        <f t="shared" si="13"/>
        <v>0</v>
      </c>
      <c r="BE24" s="216">
        <f t="shared" si="13"/>
        <v>0</v>
      </c>
      <c r="BF24" s="216">
        <f t="shared" si="13"/>
        <v>1.08870216</v>
      </c>
      <c r="BG24" s="216">
        <f t="shared" si="13"/>
        <v>0</v>
      </c>
      <c r="BH24" s="216">
        <f t="shared" si="13"/>
        <v>7.1013921599999996</v>
      </c>
      <c r="BI24" s="216">
        <f t="shared" si="13"/>
        <v>0</v>
      </c>
      <c r="BJ24" s="216">
        <f t="shared" si="13"/>
        <v>0</v>
      </c>
      <c r="BK24" s="216">
        <f t="shared" si="13"/>
        <v>7.1013921599999996</v>
      </c>
      <c r="BL24" s="216">
        <f t="shared" si="13"/>
        <v>0</v>
      </c>
      <c r="BM24" s="215"/>
    </row>
    <row r="25" spans="1:65" ht="21" customHeight="1" x14ac:dyDescent="0.25">
      <c r="A25" s="151" t="s">
        <v>114</v>
      </c>
      <c r="B25" s="152" t="s">
        <v>115</v>
      </c>
      <c r="C25" s="215" t="s">
        <v>101</v>
      </c>
      <c r="D25" s="215" t="s">
        <v>101</v>
      </c>
      <c r="E25" s="215" t="s">
        <v>101</v>
      </c>
      <c r="F25" s="215" t="s">
        <v>101</v>
      </c>
      <c r="G25" s="215" t="s">
        <v>101</v>
      </c>
      <c r="H25" s="215" t="s">
        <v>101</v>
      </c>
      <c r="I25" s="215" t="s">
        <v>101</v>
      </c>
      <c r="J25" s="215" t="s">
        <v>101</v>
      </c>
      <c r="K25" s="215" t="s">
        <v>101</v>
      </c>
      <c r="L25" s="215" t="s">
        <v>101</v>
      </c>
      <c r="M25" s="215" t="s">
        <v>101</v>
      </c>
      <c r="N25" s="149">
        <f t="shared" ref="N25:X25" si="14">N26</f>
        <v>0</v>
      </c>
      <c r="O25" s="218">
        <f t="shared" si="14"/>
        <v>0.3</v>
      </c>
      <c r="P25" s="218">
        <f t="shared" si="14"/>
        <v>0.69295588159999999</v>
      </c>
      <c r="Q25" s="218">
        <f t="shared" si="14"/>
        <v>0.69295588159999999</v>
      </c>
      <c r="R25" s="218">
        <f t="shared" si="14"/>
        <v>2.5952102816</v>
      </c>
      <c r="S25" s="218">
        <f t="shared" si="14"/>
        <v>2.5952102816</v>
      </c>
      <c r="T25" s="218">
        <f t="shared" si="14"/>
        <v>0.69295588159999999</v>
      </c>
      <c r="U25" s="218">
        <f t="shared" si="14"/>
        <v>2.5952102816</v>
      </c>
      <c r="V25" s="216">
        <f t="shared" si="14"/>
        <v>0.3929558816</v>
      </c>
      <c r="W25" s="216">
        <f t="shared" si="14"/>
        <v>0</v>
      </c>
      <c r="X25" s="216">
        <f t="shared" si="14"/>
        <v>1.9022543999999999</v>
      </c>
      <c r="Y25" s="218">
        <f>SUM(Z25:AC25)</f>
        <v>0.3929558816</v>
      </c>
      <c r="Z25" s="216">
        <f>Z26</f>
        <v>0</v>
      </c>
      <c r="AA25" s="216">
        <f>AA26</f>
        <v>0</v>
      </c>
      <c r="AB25" s="216">
        <f>AB26</f>
        <v>0.33630671000000001</v>
      </c>
      <c r="AC25" s="216">
        <f>AC26</f>
        <v>5.6649171599999999E-2</v>
      </c>
      <c r="AD25" s="218">
        <f>SUM(AE25:AH25)</f>
        <v>0.3929558816</v>
      </c>
      <c r="AE25" s="216">
        <f>AE26</f>
        <v>0</v>
      </c>
      <c r="AF25" s="216">
        <f>AF26</f>
        <v>0</v>
      </c>
      <c r="AG25" s="216">
        <f>AG26</f>
        <v>0.33630671000000001</v>
      </c>
      <c r="AH25" s="216">
        <f>AH26</f>
        <v>5.6649171599999999E-2</v>
      </c>
      <c r="AI25" s="218">
        <f>SUM(AJ25:AM25)</f>
        <v>0.3929558816</v>
      </c>
      <c r="AJ25" s="216">
        <f>AJ26</f>
        <v>0</v>
      </c>
      <c r="AK25" s="216">
        <f>AK26</f>
        <v>0</v>
      </c>
      <c r="AL25" s="216">
        <f>AL26</f>
        <v>0.33630671000000001</v>
      </c>
      <c r="AM25" s="216">
        <f>AM26</f>
        <v>5.6649171599999999E-2</v>
      </c>
      <c r="AN25" s="218">
        <f>SUM(AO25:AR25)</f>
        <v>0.3929558816</v>
      </c>
      <c r="AO25" s="216">
        <f>AO26</f>
        <v>0</v>
      </c>
      <c r="AP25" s="216">
        <f>AP26</f>
        <v>0</v>
      </c>
      <c r="AQ25" s="216">
        <f>AQ26</f>
        <v>0.33630671000000001</v>
      </c>
      <c r="AR25" s="216">
        <f>AR26</f>
        <v>5.6649171599999999E-2</v>
      </c>
      <c r="AS25" s="218">
        <f>SUM(AT25:AW25)</f>
        <v>0</v>
      </c>
      <c r="AT25" s="216">
        <f>AT26</f>
        <v>0</v>
      </c>
      <c r="AU25" s="216">
        <f>AU26</f>
        <v>0</v>
      </c>
      <c r="AV25" s="216">
        <f>AV26</f>
        <v>0</v>
      </c>
      <c r="AW25" s="216">
        <f>AW26</f>
        <v>0</v>
      </c>
      <c r="AX25" s="218">
        <f>SUM(AY25:BB25)</f>
        <v>1.9022543999999999</v>
      </c>
      <c r="AY25" s="216">
        <f>AY26</f>
        <v>0</v>
      </c>
      <c r="AZ25" s="216">
        <f>AZ26</f>
        <v>0</v>
      </c>
      <c r="BA25" s="216">
        <f>BA26</f>
        <v>1.9022543999999999</v>
      </c>
      <c r="BB25" s="216">
        <f>BB26</f>
        <v>0</v>
      </c>
      <c r="BC25" s="218">
        <f>SUM(BD25:BG25)</f>
        <v>0</v>
      </c>
      <c r="BD25" s="216">
        <f>BD26</f>
        <v>0</v>
      </c>
      <c r="BE25" s="216">
        <f>BE26</f>
        <v>0</v>
      </c>
      <c r="BF25" s="216">
        <f>BF26</f>
        <v>0</v>
      </c>
      <c r="BG25" s="216">
        <f>BG26</f>
        <v>0</v>
      </c>
      <c r="BH25" s="218">
        <f>SUM(BI25:BL25)</f>
        <v>1.9022543999999999</v>
      </c>
      <c r="BI25" s="216">
        <f>BI26</f>
        <v>0</v>
      </c>
      <c r="BJ25" s="216">
        <f>BJ26</f>
        <v>0</v>
      </c>
      <c r="BK25" s="216">
        <f>BK26</f>
        <v>1.9022543999999999</v>
      </c>
      <c r="BL25" s="216">
        <f>BL26</f>
        <v>0</v>
      </c>
      <c r="BM25" s="215"/>
    </row>
    <row r="26" spans="1:65" ht="34.5" customHeight="1" x14ac:dyDescent="0.25">
      <c r="A26" s="151" t="s">
        <v>116</v>
      </c>
      <c r="B26" s="152" t="s">
        <v>117</v>
      </c>
      <c r="C26" s="215" t="s">
        <v>101</v>
      </c>
      <c r="D26" s="215" t="s">
        <v>101</v>
      </c>
      <c r="E26" s="215" t="s">
        <v>101</v>
      </c>
      <c r="F26" s="215" t="s">
        <v>101</v>
      </c>
      <c r="G26" s="215" t="s">
        <v>101</v>
      </c>
      <c r="H26" s="215" t="s">
        <v>101</v>
      </c>
      <c r="I26" s="215" t="s">
        <v>101</v>
      </c>
      <c r="J26" s="215" t="s">
        <v>101</v>
      </c>
      <c r="K26" s="215" t="s">
        <v>101</v>
      </c>
      <c r="L26" s="215" t="s">
        <v>101</v>
      </c>
      <c r="M26" s="215" t="s">
        <v>101</v>
      </c>
      <c r="N26" s="149">
        <f>N27</f>
        <v>0</v>
      </c>
      <c r="O26" s="218">
        <f t="shared" ref="O26:X26" si="15">O27+O31+O32</f>
        <v>0.3</v>
      </c>
      <c r="P26" s="218">
        <f t="shared" si="15"/>
        <v>0.69295588159999999</v>
      </c>
      <c r="Q26" s="218">
        <f t="shared" si="15"/>
        <v>0.69295588159999999</v>
      </c>
      <c r="R26" s="218">
        <f t="shared" si="15"/>
        <v>2.5952102816</v>
      </c>
      <c r="S26" s="218">
        <f t="shared" si="15"/>
        <v>2.5952102816</v>
      </c>
      <c r="T26" s="218">
        <f t="shared" si="15"/>
        <v>0.69295588159999999</v>
      </c>
      <c r="U26" s="218">
        <f t="shared" si="15"/>
        <v>2.5952102816</v>
      </c>
      <c r="V26" s="216">
        <f t="shared" si="15"/>
        <v>0.3929558816</v>
      </c>
      <c r="W26" s="216">
        <f t="shared" si="15"/>
        <v>0</v>
      </c>
      <c r="X26" s="216">
        <f t="shared" si="15"/>
        <v>1.9022543999999999</v>
      </c>
      <c r="Y26" s="218">
        <f>SUM(Z26:AC26)</f>
        <v>0.3929558816</v>
      </c>
      <c r="Z26" s="216">
        <f>Z27+Z31+Z32</f>
        <v>0</v>
      </c>
      <c r="AA26" s="216">
        <f>AA27+AA31+AA32</f>
        <v>0</v>
      </c>
      <c r="AB26" s="216">
        <f>AB27+AB31+AB32</f>
        <v>0.33630671000000001</v>
      </c>
      <c r="AC26" s="216">
        <f>AC27+AC31+AC32</f>
        <v>5.6649171599999999E-2</v>
      </c>
      <c r="AD26" s="218">
        <f>SUM(AE26:AH26)</f>
        <v>0.3929558816</v>
      </c>
      <c r="AE26" s="216">
        <f>AE27+AE31+AE32</f>
        <v>0</v>
      </c>
      <c r="AF26" s="216">
        <f>AF27+AF31+AF32</f>
        <v>0</v>
      </c>
      <c r="AG26" s="216">
        <f>AG27+AG31+AG32</f>
        <v>0.33630671000000001</v>
      </c>
      <c r="AH26" s="216">
        <f>AH27+AH31+AH32</f>
        <v>5.6649171599999999E-2</v>
      </c>
      <c r="AI26" s="218">
        <f>SUM(AJ26:AM26)</f>
        <v>0.3929558816</v>
      </c>
      <c r="AJ26" s="216">
        <f>AJ27+AJ31+AJ32</f>
        <v>0</v>
      </c>
      <c r="AK26" s="216">
        <f>AK27+AK31+AK32</f>
        <v>0</v>
      </c>
      <c r="AL26" s="216">
        <f>AL27+AL31+AL32</f>
        <v>0.33630671000000001</v>
      </c>
      <c r="AM26" s="216">
        <f>AM27+AM31+AM32</f>
        <v>5.6649171599999999E-2</v>
      </c>
      <c r="AN26" s="218">
        <f>SUM(AO26:AR26)</f>
        <v>0.3929558816</v>
      </c>
      <c r="AO26" s="216">
        <f>AO27+AO31+AO32</f>
        <v>0</v>
      </c>
      <c r="AP26" s="216">
        <f>AP27+AP31+AP32</f>
        <v>0</v>
      </c>
      <c r="AQ26" s="216">
        <f>AQ27+AQ31+AQ32</f>
        <v>0.33630671000000001</v>
      </c>
      <c r="AR26" s="216">
        <f>AR27+AR31+AR32</f>
        <v>5.6649171599999999E-2</v>
      </c>
      <c r="AS26" s="218">
        <f>SUM(AT26:AW26)</f>
        <v>0</v>
      </c>
      <c r="AT26" s="216">
        <f>AT27+AT31+AT32</f>
        <v>0</v>
      </c>
      <c r="AU26" s="216">
        <f>AU27+AU31+AU32</f>
        <v>0</v>
      </c>
      <c r="AV26" s="216">
        <f>AV27+AV31+AV32</f>
        <v>0</v>
      </c>
      <c r="AW26" s="216">
        <f>AW27+AW31+AW32</f>
        <v>0</v>
      </c>
      <c r="AX26" s="218">
        <f>SUM(AY26:BB26)</f>
        <v>1.9022543999999999</v>
      </c>
      <c r="AY26" s="216">
        <f>AY27+AY31+AY32</f>
        <v>0</v>
      </c>
      <c r="AZ26" s="216">
        <f>AZ27+AZ31+AZ32</f>
        <v>0</v>
      </c>
      <c r="BA26" s="216">
        <f>BA27+BA31+BA32</f>
        <v>1.9022543999999999</v>
      </c>
      <c r="BB26" s="216">
        <f>BB27+BB31+BB32</f>
        <v>0</v>
      </c>
      <c r="BC26" s="218">
        <f>SUM(BD26:BG26)</f>
        <v>0</v>
      </c>
      <c r="BD26" s="216">
        <f>BD27+BD31+BD32</f>
        <v>0</v>
      </c>
      <c r="BE26" s="216">
        <f>BE27+BE31+BE32</f>
        <v>0</v>
      </c>
      <c r="BF26" s="216">
        <f>BF27+BF31+BF32</f>
        <v>0</v>
      </c>
      <c r="BG26" s="216">
        <f>BG27+BG31+BG32</f>
        <v>0</v>
      </c>
      <c r="BH26" s="218">
        <f>SUM(BI26:BL26)</f>
        <v>1.9022543999999999</v>
      </c>
      <c r="BI26" s="216">
        <f>BI27+BI31+BI32</f>
        <v>0</v>
      </c>
      <c r="BJ26" s="216">
        <f>BJ27+BJ31+BJ32</f>
        <v>0</v>
      </c>
      <c r="BK26" s="216">
        <f>BK27+BK31+BK32</f>
        <v>1.9022543999999999</v>
      </c>
      <c r="BL26" s="216">
        <f>BL27+BL31+BL32</f>
        <v>0</v>
      </c>
      <c r="BM26" s="215"/>
    </row>
    <row r="27" spans="1:65" ht="31.5" customHeight="1" x14ac:dyDescent="0.25">
      <c r="A27" s="151" t="s">
        <v>118</v>
      </c>
      <c r="B27" s="152" t="s">
        <v>119</v>
      </c>
      <c r="C27" s="215" t="s">
        <v>101</v>
      </c>
      <c r="D27" s="215" t="s">
        <v>101</v>
      </c>
      <c r="E27" s="215" t="s">
        <v>101</v>
      </c>
      <c r="F27" s="215" t="s">
        <v>101</v>
      </c>
      <c r="G27" s="215" t="s">
        <v>101</v>
      </c>
      <c r="H27" s="215" t="s">
        <v>101</v>
      </c>
      <c r="I27" s="215" t="s">
        <v>101</v>
      </c>
      <c r="J27" s="215" t="s">
        <v>101</v>
      </c>
      <c r="K27" s="215" t="s">
        <v>101</v>
      </c>
      <c r="L27" s="215" t="s">
        <v>101</v>
      </c>
      <c r="M27" s="215" t="s">
        <v>101</v>
      </c>
      <c r="N27" s="149">
        <f t="shared" ref="N27:AS27" si="16">SUM(N28:N30)</f>
        <v>0</v>
      </c>
      <c r="O27" s="149">
        <f t="shared" si="16"/>
        <v>0.3</v>
      </c>
      <c r="P27" s="149">
        <f t="shared" si="16"/>
        <v>0.69295588159999999</v>
      </c>
      <c r="Q27" s="149">
        <f t="shared" si="16"/>
        <v>0.69295588159999999</v>
      </c>
      <c r="R27" s="149">
        <f t="shared" si="16"/>
        <v>2.5952102816</v>
      </c>
      <c r="S27" s="149">
        <f t="shared" si="16"/>
        <v>2.5952102816</v>
      </c>
      <c r="T27" s="149">
        <f t="shared" si="16"/>
        <v>0.69295588159999999</v>
      </c>
      <c r="U27" s="149">
        <f t="shared" si="16"/>
        <v>2.5952102816</v>
      </c>
      <c r="V27" s="149">
        <f t="shared" si="16"/>
        <v>0.3929558816</v>
      </c>
      <c r="W27" s="149">
        <f t="shared" si="16"/>
        <v>0</v>
      </c>
      <c r="X27" s="149">
        <f t="shared" si="16"/>
        <v>1.9022543999999999</v>
      </c>
      <c r="Y27" s="149">
        <f t="shared" si="16"/>
        <v>0.3929558816</v>
      </c>
      <c r="Z27" s="149">
        <f t="shared" si="16"/>
        <v>0</v>
      </c>
      <c r="AA27" s="149">
        <f t="shared" si="16"/>
        <v>0</v>
      </c>
      <c r="AB27" s="149">
        <f t="shared" si="16"/>
        <v>0.33630671000000001</v>
      </c>
      <c r="AC27" s="149">
        <f t="shared" si="16"/>
        <v>5.6649171599999999E-2</v>
      </c>
      <c r="AD27" s="149">
        <f t="shared" si="16"/>
        <v>0.3929558816</v>
      </c>
      <c r="AE27" s="149">
        <f t="shared" si="16"/>
        <v>0</v>
      </c>
      <c r="AF27" s="149">
        <f t="shared" si="16"/>
        <v>0</v>
      </c>
      <c r="AG27" s="149">
        <f t="shared" si="16"/>
        <v>0.33630671000000001</v>
      </c>
      <c r="AH27" s="149">
        <f t="shared" si="16"/>
        <v>5.6649171599999999E-2</v>
      </c>
      <c r="AI27" s="149">
        <f t="shared" si="16"/>
        <v>0.3929558816</v>
      </c>
      <c r="AJ27" s="149">
        <f t="shared" si="16"/>
        <v>0</v>
      </c>
      <c r="AK27" s="149">
        <f t="shared" si="16"/>
        <v>0</v>
      </c>
      <c r="AL27" s="149">
        <f t="shared" si="16"/>
        <v>0.33630671000000001</v>
      </c>
      <c r="AM27" s="149">
        <f t="shared" si="16"/>
        <v>5.6649171599999999E-2</v>
      </c>
      <c r="AN27" s="149">
        <f t="shared" si="16"/>
        <v>0.3929558816</v>
      </c>
      <c r="AO27" s="149">
        <f t="shared" si="16"/>
        <v>0</v>
      </c>
      <c r="AP27" s="149">
        <f t="shared" si="16"/>
        <v>0</v>
      </c>
      <c r="AQ27" s="149">
        <f t="shared" si="16"/>
        <v>0.33630671000000001</v>
      </c>
      <c r="AR27" s="149">
        <f t="shared" si="16"/>
        <v>5.6649171599999999E-2</v>
      </c>
      <c r="AS27" s="149">
        <f t="shared" si="16"/>
        <v>0</v>
      </c>
      <c r="AT27" s="149">
        <f t="shared" ref="AT27:BY27" si="17">SUM(AT28:AT30)</f>
        <v>0</v>
      </c>
      <c r="AU27" s="149">
        <f t="shared" si="17"/>
        <v>0</v>
      </c>
      <c r="AV27" s="159">
        <f t="shared" si="17"/>
        <v>0</v>
      </c>
      <c r="AW27" s="149">
        <f t="shared" si="17"/>
        <v>0</v>
      </c>
      <c r="AX27" s="149">
        <f t="shared" si="17"/>
        <v>1.9022543999999999</v>
      </c>
      <c r="AY27" s="149">
        <f t="shared" si="17"/>
        <v>0</v>
      </c>
      <c r="AZ27" s="149">
        <f t="shared" si="17"/>
        <v>0</v>
      </c>
      <c r="BA27" s="149">
        <f t="shared" si="17"/>
        <v>1.9022543999999999</v>
      </c>
      <c r="BB27" s="149">
        <f t="shared" si="17"/>
        <v>0</v>
      </c>
      <c r="BC27" s="149">
        <f t="shared" si="17"/>
        <v>0</v>
      </c>
      <c r="BD27" s="149">
        <f t="shared" si="17"/>
        <v>0</v>
      </c>
      <c r="BE27" s="149">
        <f t="shared" si="17"/>
        <v>0</v>
      </c>
      <c r="BF27" s="159">
        <f t="shared" si="17"/>
        <v>0</v>
      </c>
      <c r="BG27" s="149">
        <f t="shared" si="17"/>
        <v>0</v>
      </c>
      <c r="BH27" s="149">
        <f t="shared" si="17"/>
        <v>1.9022543999999999</v>
      </c>
      <c r="BI27" s="149">
        <f t="shared" si="17"/>
        <v>0</v>
      </c>
      <c r="BJ27" s="149">
        <f t="shared" si="17"/>
        <v>0</v>
      </c>
      <c r="BK27" s="149">
        <f t="shared" si="17"/>
        <v>1.9022543999999999</v>
      </c>
      <c r="BL27" s="149">
        <f t="shared" si="17"/>
        <v>0</v>
      </c>
      <c r="BM27" s="215"/>
    </row>
    <row r="28" spans="1:65" ht="31.5" customHeight="1" x14ac:dyDescent="0.25">
      <c r="A28" s="151" t="s">
        <v>118</v>
      </c>
      <c r="B28" s="240" t="s">
        <v>120</v>
      </c>
      <c r="C28" s="215" t="s">
        <v>101</v>
      </c>
      <c r="D28" s="215" t="s">
        <v>343</v>
      </c>
      <c r="E28" s="215">
        <v>2015</v>
      </c>
      <c r="F28" s="215">
        <v>2016</v>
      </c>
      <c r="G28" s="215" t="s">
        <v>101</v>
      </c>
      <c r="H28" s="215" t="s">
        <v>101</v>
      </c>
      <c r="I28" s="215" t="s">
        <v>101</v>
      </c>
      <c r="J28" s="215" t="s">
        <v>101</v>
      </c>
      <c r="K28" s="215" t="s">
        <v>101</v>
      </c>
      <c r="L28" s="215" t="s">
        <v>101</v>
      </c>
      <c r="M28" s="215" t="s">
        <v>101</v>
      </c>
      <c r="N28" s="159">
        <v>0</v>
      </c>
      <c r="O28" s="218">
        <v>0.3</v>
      </c>
      <c r="P28" s="218">
        <f>0.3929558816+0.3</f>
        <v>0.69295588159999999</v>
      </c>
      <c r="Q28" s="218">
        <f>0.3929558816+0.3</f>
        <v>0.69295588159999999</v>
      </c>
      <c r="R28" s="218">
        <v>0.69295588159999999</v>
      </c>
      <c r="S28" s="218">
        <v>0.69295588159999999</v>
      </c>
      <c r="T28" s="218">
        <f>0.3929558816+0.3</f>
        <v>0.69295588159999999</v>
      </c>
      <c r="U28" s="218">
        <v>0.69295588159999999</v>
      </c>
      <c r="V28" s="216">
        <f>0.3929558816</f>
        <v>0.3929558816</v>
      </c>
      <c r="W28" s="216">
        <v>0</v>
      </c>
      <c r="X28" s="216">
        <v>0</v>
      </c>
      <c r="Y28" s="218">
        <f t="shared" ref="Y28:Y59" si="18">SUM(Z28:AC28)</f>
        <v>0.3929558816</v>
      </c>
      <c r="Z28" s="218">
        <v>0</v>
      </c>
      <c r="AA28" s="218">
        <v>0</v>
      </c>
      <c r="AB28" s="218">
        <f>0.3929558816-AC28</f>
        <v>0.33630671000000001</v>
      </c>
      <c r="AC28" s="218">
        <v>5.6649171599999999E-2</v>
      </c>
      <c r="AD28" s="218">
        <f t="shared" ref="AD28:AD59" si="19">SUM(AE28:AH28)</f>
        <v>0.3929558816</v>
      </c>
      <c r="AE28" s="218">
        <v>0</v>
      </c>
      <c r="AF28" s="218">
        <v>0</v>
      </c>
      <c r="AG28" s="218">
        <f>0.3929558816-AH28</f>
        <v>0.33630671000000001</v>
      </c>
      <c r="AH28" s="218">
        <v>5.6649171599999999E-2</v>
      </c>
      <c r="AI28" s="218">
        <f>SUM(AJ28:AM28)</f>
        <v>0.3929558816</v>
      </c>
      <c r="AJ28" s="218">
        <v>0</v>
      </c>
      <c r="AK28" s="218">
        <v>0</v>
      </c>
      <c r="AL28" s="218">
        <f>0.3929558816-AM28</f>
        <v>0.33630671000000001</v>
      </c>
      <c r="AM28" s="218">
        <v>5.6649171599999999E-2</v>
      </c>
      <c r="AN28" s="218">
        <f>SUM(AO28:AR28)</f>
        <v>0.3929558816</v>
      </c>
      <c r="AO28" s="218">
        <v>0</v>
      </c>
      <c r="AP28" s="218">
        <v>0</v>
      </c>
      <c r="AQ28" s="218">
        <f>0.3929558816-AR28</f>
        <v>0.33630671000000001</v>
      </c>
      <c r="AR28" s="218">
        <v>5.6649171599999999E-2</v>
      </c>
      <c r="AS28" s="218">
        <f t="shared" ref="AS28:AS59" si="20">SUM(AT28:AW28)</f>
        <v>0</v>
      </c>
      <c r="AT28" s="218">
        <v>0</v>
      </c>
      <c r="AU28" s="218">
        <v>0</v>
      </c>
      <c r="AV28" s="216">
        <v>0</v>
      </c>
      <c r="AW28" s="218">
        <v>0</v>
      </c>
      <c r="AX28" s="218">
        <f t="shared" ref="AX28:AX59" si="21">SUM(AY28:BB28)</f>
        <v>0</v>
      </c>
      <c r="AY28" s="218">
        <v>0</v>
      </c>
      <c r="AZ28" s="218">
        <v>0</v>
      </c>
      <c r="BA28" s="218">
        <v>0</v>
      </c>
      <c r="BB28" s="218">
        <v>0</v>
      </c>
      <c r="BC28" s="218">
        <f t="shared" ref="BC28:BC59" si="22">SUM(BD28:BG28)</f>
        <v>0</v>
      </c>
      <c r="BD28" s="218">
        <v>0</v>
      </c>
      <c r="BE28" s="218">
        <v>0</v>
      </c>
      <c r="BF28" s="216">
        <v>0</v>
      </c>
      <c r="BG28" s="218">
        <v>0</v>
      </c>
      <c r="BH28" s="218">
        <f t="shared" ref="BH28:BH59" si="23">SUM(BI28:BL28)</f>
        <v>0</v>
      </c>
      <c r="BI28" s="218">
        <v>0</v>
      </c>
      <c r="BJ28" s="218">
        <v>0</v>
      </c>
      <c r="BK28" s="218">
        <v>0</v>
      </c>
      <c r="BL28" s="218">
        <v>0</v>
      </c>
      <c r="BM28" s="215"/>
    </row>
    <row r="29" spans="1:65" ht="17.25" customHeight="1" x14ac:dyDescent="0.25">
      <c r="A29" s="151" t="s">
        <v>118</v>
      </c>
      <c r="B29" s="158" t="s">
        <v>122</v>
      </c>
      <c r="C29" s="215" t="s">
        <v>101</v>
      </c>
      <c r="D29" s="215" t="s">
        <v>101</v>
      </c>
      <c r="E29" s="215">
        <v>2017</v>
      </c>
      <c r="F29" s="215" t="s">
        <v>101</v>
      </c>
      <c r="G29" s="215">
        <v>2017</v>
      </c>
      <c r="H29" s="215" t="s">
        <v>101</v>
      </c>
      <c r="I29" s="215" t="s">
        <v>101</v>
      </c>
      <c r="J29" s="215" t="s">
        <v>101</v>
      </c>
      <c r="K29" s="215" t="s">
        <v>101</v>
      </c>
      <c r="L29" s="215" t="s">
        <v>101</v>
      </c>
      <c r="M29" s="215" t="s">
        <v>101</v>
      </c>
      <c r="N29" s="159">
        <v>0</v>
      </c>
      <c r="O29" s="218">
        <v>0</v>
      </c>
      <c r="P29" s="218">
        <v>0</v>
      </c>
      <c r="Q29" s="218">
        <v>0</v>
      </c>
      <c r="R29" s="218">
        <v>1.1213303999999999</v>
      </c>
      <c r="S29" s="218">
        <v>1.1213303999999999</v>
      </c>
      <c r="T29" s="218">
        <v>0</v>
      </c>
      <c r="U29" s="218">
        <v>1.1213303999999999</v>
      </c>
      <c r="V29" s="216">
        <v>0</v>
      </c>
      <c r="W29" s="216">
        <v>0</v>
      </c>
      <c r="X29" s="218">
        <v>1.1213303999999999</v>
      </c>
      <c r="Y29" s="218">
        <f t="shared" si="18"/>
        <v>0</v>
      </c>
      <c r="Z29" s="218">
        <v>0</v>
      </c>
      <c r="AA29" s="218">
        <v>0</v>
      </c>
      <c r="AB29" s="218">
        <v>0</v>
      </c>
      <c r="AC29" s="218">
        <v>0</v>
      </c>
      <c r="AD29" s="218">
        <f t="shared" si="19"/>
        <v>0</v>
      </c>
      <c r="AE29" s="218">
        <v>0</v>
      </c>
      <c r="AF29" s="218">
        <v>0</v>
      </c>
      <c r="AG29" s="218">
        <v>0</v>
      </c>
      <c r="AH29" s="218">
        <v>0</v>
      </c>
      <c r="AI29" s="218"/>
      <c r="AJ29" s="218"/>
      <c r="AK29" s="218"/>
      <c r="AL29" s="218"/>
      <c r="AM29" s="218"/>
      <c r="AN29" s="218"/>
      <c r="AO29" s="218"/>
      <c r="AP29" s="218"/>
      <c r="AQ29" s="218"/>
      <c r="AR29" s="218"/>
      <c r="AS29" s="218">
        <f t="shared" si="20"/>
        <v>0</v>
      </c>
      <c r="AT29" s="218">
        <v>0</v>
      </c>
      <c r="AU29" s="218">
        <v>0</v>
      </c>
      <c r="AV29" s="216">
        <v>0</v>
      </c>
      <c r="AW29" s="218">
        <v>0</v>
      </c>
      <c r="AX29" s="218">
        <f t="shared" si="21"/>
        <v>1.1213303999999999</v>
      </c>
      <c r="AY29" s="218">
        <v>0</v>
      </c>
      <c r="AZ29" s="218">
        <v>0</v>
      </c>
      <c r="BA29" s="218">
        <f>0.95028*1.18</f>
        <v>1.1213303999999999</v>
      </c>
      <c r="BB29" s="218">
        <v>0</v>
      </c>
      <c r="BC29" s="218">
        <f t="shared" si="22"/>
        <v>0</v>
      </c>
      <c r="BD29" s="218">
        <v>0</v>
      </c>
      <c r="BE29" s="218">
        <v>0</v>
      </c>
      <c r="BF29" s="216">
        <v>0</v>
      </c>
      <c r="BG29" s="218">
        <v>0</v>
      </c>
      <c r="BH29" s="218">
        <f t="shared" si="23"/>
        <v>1.1213303999999999</v>
      </c>
      <c r="BI29" s="218">
        <v>0</v>
      </c>
      <c r="BJ29" s="218">
        <v>0</v>
      </c>
      <c r="BK29" s="218">
        <f>0.95028*1.18</f>
        <v>1.1213303999999999</v>
      </c>
      <c r="BL29" s="218">
        <v>0</v>
      </c>
      <c r="BM29" s="215"/>
    </row>
    <row r="30" spans="1:65" ht="17.25" customHeight="1" x14ac:dyDescent="0.25">
      <c r="A30" s="151" t="s">
        <v>118</v>
      </c>
      <c r="B30" s="158" t="s">
        <v>124</v>
      </c>
      <c r="C30" s="215" t="s">
        <v>101</v>
      </c>
      <c r="D30" s="215" t="s">
        <v>101</v>
      </c>
      <c r="E30" s="215">
        <v>2017</v>
      </c>
      <c r="F30" s="215" t="s">
        <v>101</v>
      </c>
      <c r="G30" s="215">
        <v>2017</v>
      </c>
      <c r="H30" s="215" t="s">
        <v>101</v>
      </c>
      <c r="I30" s="215" t="s">
        <v>101</v>
      </c>
      <c r="J30" s="215" t="s">
        <v>101</v>
      </c>
      <c r="K30" s="215" t="s">
        <v>101</v>
      </c>
      <c r="L30" s="215" t="s">
        <v>101</v>
      </c>
      <c r="M30" s="215" t="s">
        <v>101</v>
      </c>
      <c r="N30" s="159">
        <v>0</v>
      </c>
      <c r="O30" s="218">
        <v>0</v>
      </c>
      <c r="P30" s="218">
        <v>0</v>
      </c>
      <c r="Q30" s="218">
        <v>0</v>
      </c>
      <c r="R30" s="218">
        <v>0.78092399999999995</v>
      </c>
      <c r="S30" s="218">
        <v>0.78092399999999995</v>
      </c>
      <c r="T30" s="218">
        <v>0</v>
      </c>
      <c r="U30" s="218">
        <v>0.78092399999999995</v>
      </c>
      <c r="V30" s="216">
        <v>0</v>
      </c>
      <c r="W30" s="216">
        <v>0</v>
      </c>
      <c r="X30" s="218">
        <v>0.78092399999999995</v>
      </c>
      <c r="Y30" s="218">
        <f t="shared" si="18"/>
        <v>0</v>
      </c>
      <c r="Z30" s="218">
        <v>0</v>
      </c>
      <c r="AA30" s="218">
        <v>0</v>
      </c>
      <c r="AB30" s="218">
        <v>0</v>
      </c>
      <c r="AC30" s="218">
        <v>0</v>
      </c>
      <c r="AD30" s="218">
        <f t="shared" si="19"/>
        <v>0</v>
      </c>
      <c r="AE30" s="218">
        <v>0</v>
      </c>
      <c r="AF30" s="218">
        <v>0</v>
      </c>
      <c r="AG30" s="218">
        <v>0</v>
      </c>
      <c r="AH30" s="218">
        <v>0</v>
      </c>
      <c r="AI30" s="218"/>
      <c r="AJ30" s="218"/>
      <c r="AK30" s="218"/>
      <c r="AL30" s="218"/>
      <c r="AM30" s="218"/>
      <c r="AN30" s="218"/>
      <c r="AO30" s="218"/>
      <c r="AP30" s="218"/>
      <c r="AQ30" s="218"/>
      <c r="AR30" s="218"/>
      <c r="AS30" s="218">
        <f t="shared" si="20"/>
        <v>0</v>
      </c>
      <c r="AT30" s="218">
        <v>0</v>
      </c>
      <c r="AU30" s="218">
        <v>0</v>
      </c>
      <c r="AV30" s="216">
        <v>0</v>
      </c>
      <c r="AW30" s="218">
        <v>0</v>
      </c>
      <c r="AX30" s="218">
        <f t="shared" si="21"/>
        <v>0.78092400000000006</v>
      </c>
      <c r="AY30" s="218">
        <v>0</v>
      </c>
      <c r="AZ30" s="218">
        <v>0</v>
      </c>
      <c r="BA30" s="218">
        <f>0.6618*1.18</f>
        <v>0.78092400000000006</v>
      </c>
      <c r="BB30" s="218">
        <v>0</v>
      </c>
      <c r="BC30" s="218">
        <f t="shared" si="22"/>
        <v>0</v>
      </c>
      <c r="BD30" s="218">
        <v>0</v>
      </c>
      <c r="BE30" s="218">
        <v>0</v>
      </c>
      <c r="BF30" s="216">
        <v>0</v>
      </c>
      <c r="BG30" s="218">
        <v>0</v>
      </c>
      <c r="BH30" s="218">
        <f t="shared" si="23"/>
        <v>0.78092400000000006</v>
      </c>
      <c r="BI30" s="218">
        <v>0</v>
      </c>
      <c r="BJ30" s="218">
        <v>0</v>
      </c>
      <c r="BK30" s="218">
        <f>0.6618*1.18</f>
        <v>0.78092400000000006</v>
      </c>
      <c r="BL30" s="218">
        <v>0</v>
      </c>
      <c r="BM30" s="215"/>
    </row>
    <row r="31" spans="1:65" ht="31.5" customHeight="1" x14ac:dyDescent="0.25">
      <c r="A31" s="151" t="s">
        <v>126</v>
      </c>
      <c r="B31" s="152" t="s">
        <v>127</v>
      </c>
      <c r="C31" s="215" t="s">
        <v>101</v>
      </c>
      <c r="D31" s="215" t="s">
        <v>101</v>
      </c>
      <c r="E31" s="215" t="s">
        <v>101</v>
      </c>
      <c r="F31" s="215" t="s">
        <v>101</v>
      </c>
      <c r="G31" s="215" t="s">
        <v>101</v>
      </c>
      <c r="H31" s="215" t="s">
        <v>101</v>
      </c>
      <c r="I31" s="215" t="s">
        <v>101</v>
      </c>
      <c r="J31" s="215" t="s">
        <v>101</v>
      </c>
      <c r="K31" s="215" t="s">
        <v>101</v>
      </c>
      <c r="L31" s="215" t="s">
        <v>101</v>
      </c>
      <c r="M31" s="215" t="s">
        <v>101</v>
      </c>
      <c r="N31" s="149">
        <v>0</v>
      </c>
      <c r="O31" s="218">
        <v>0</v>
      </c>
      <c r="P31" s="218">
        <v>0</v>
      </c>
      <c r="Q31" s="218">
        <v>0</v>
      </c>
      <c r="R31" s="218">
        <v>0</v>
      </c>
      <c r="S31" s="218">
        <v>0</v>
      </c>
      <c r="T31" s="218">
        <v>0</v>
      </c>
      <c r="U31" s="218">
        <v>0</v>
      </c>
      <c r="V31" s="216">
        <v>0</v>
      </c>
      <c r="W31" s="216">
        <v>0</v>
      </c>
      <c r="X31" s="216">
        <v>0</v>
      </c>
      <c r="Y31" s="218">
        <f t="shared" si="18"/>
        <v>0</v>
      </c>
      <c r="Z31" s="218">
        <v>0</v>
      </c>
      <c r="AA31" s="218">
        <v>0</v>
      </c>
      <c r="AB31" s="218">
        <v>0</v>
      </c>
      <c r="AC31" s="218">
        <v>0</v>
      </c>
      <c r="AD31" s="218">
        <f t="shared" si="19"/>
        <v>0</v>
      </c>
      <c r="AE31" s="218">
        <v>0</v>
      </c>
      <c r="AF31" s="218">
        <v>0</v>
      </c>
      <c r="AG31" s="218">
        <v>0</v>
      </c>
      <c r="AH31" s="218">
        <v>0</v>
      </c>
      <c r="AI31" s="218">
        <f t="shared" ref="AI31:AI62" si="24">SUM(AJ31:AM31)</f>
        <v>0</v>
      </c>
      <c r="AJ31" s="218">
        <v>0</v>
      </c>
      <c r="AK31" s="218">
        <v>0</v>
      </c>
      <c r="AL31" s="218">
        <v>0</v>
      </c>
      <c r="AM31" s="218">
        <v>0</v>
      </c>
      <c r="AN31" s="218">
        <f t="shared" ref="AN31:AN62" si="25">SUM(AO31:AR31)</f>
        <v>0</v>
      </c>
      <c r="AO31" s="218">
        <v>0</v>
      </c>
      <c r="AP31" s="218">
        <v>0</v>
      </c>
      <c r="AQ31" s="218">
        <v>0</v>
      </c>
      <c r="AR31" s="218">
        <v>0</v>
      </c>
      <c r="AS31" s="218">
        <f t="shared" si="20"/>
        <v>0</v>
      </c>
      <c r="AT31" s="218">
        <v>0</v>
      </c>
      <c r="AU31" s="218">
        <v>0</v>
      </c>
      <c r="AV31" s="216">
        <v>0</v>
      </c>
      <c r="AW31" s="218">
        <v>0</v>
      </c>
      <c r="AX31" s="218">
        <f t="shared" si="21"/>
        <v>0</v>
      </c>
      <c r="AY31" s="218">
        <v>0</v>
      </c>
      <c r="AZ31" s="218">
        <v>0</v>
      </c>
      <c r="BA31" s="218">
        <v>0</v>
      </c>
      <c r="BB31" s="218">
        <v>0</v>
      </c>
      <c r="BC31" s="218">
        <f t="shared" si="22"/>
        <v>0</v>
      </c>
      <c r="BD31" s="218">
        <v>0</v>
      </c>
      <c r="BE31" s="218">
        <v>0</v>
      </c>
      <c r="BF31" s="216">
        <v>0</v>
      </c>
      <c r="BG31" s="218">
        <v>0</v>
      </c>
      <c r="BH31" s="218">
        <f t="shared" si="23"/>
        <v>0</v>
      </c>
      <c r="BI31" s="218">
        <v>0</v>
      </c>
      <c r="BJ31" s="218">
        <v>0</v>
      </c>
      <c r="BK31" s="218">
        <v>0</v>
      </c>
      <c r="BL31" s="218">
        <v>0</v>
      </c>
      <c r="BM31" s="215"/>
    </row>
    <row r="32" spans="1:65" ht="34.5" customHeight="1" x14ac:dyDescent="0.25">
      <c r="A32" s="151" t="s">
        <v>128</v>
      </c>
      <c r="B32" s="152" t="s">
        <v>129</v>
      </c>
      <c r="C32" s="215" t="s">
        <v>101</v>
      </c>
      <c r="D32" s="215" t="s">
        <v>101</v>
      </c>
      <c r="E32" s="215" t="s">
        <v>101</v>
      </c>
      <c r="F32" s="215" t="s">
        <v>101</v>
      </c>
      <c r="G32" s="215" t="s">
        <v>101</v>
      </c>
      <c r="H32" s="215" t="s">
        <v>101</v>
      </c>
      <c r="I32" s="215" t="s">
        <v>101</v>
      </c>
      <c r="J32" s="215" t="s">
        <v>101</v>
      </c>
      <c r="K32" s="215" t="s">
        <v>101</v>
      </c>
      <c r="L32" s="215" t="s">
        <v>101</v>
      </c>
      <c r="M32" s="215" t="s">
        <v>101</v>
      </c>
      <c r="N32" s="149">
        <v>0</v>
      </c>
      <c r="O32" s="218">
        <v>0</v>
      </c>
      <c r="P32" s="218">
        <v>0</v>
      </c>
      <c r="Q32" s="218">
        <v>0</v>
      </c>
      <c r="R32" s="218">
        <v>0</v>
      </c>
      <c r="S32" s="218">
        <v>0</v>
      </c>
      <c r="T32" s="218">
        <v>0</v>
      </c>
      <c r="U32" s="218">
        <v>0</v>
      </c>
      <c r="V32" s="216">
        <v>0</v>
      </c>
      <c r="W32" s="216">
        <v>0</v>
      </c>
      <c r="X32" s="216">
        <v>0</v>
      </c>
      <c r="Y32" s="218">
        <f t="shared" si="18"/>
        <v>0</v>
      </c>
      <c r="Z32" s="218">
        <v>0</v>
      </c>
      <c r="AA32" s="218">
        <v>0</v>
      </c>
      <c r="AB32" s="218">
        <v>0</v>
      </c>
      <c r="AC32" s="218">
        <v>0</v>
      </c>
      <c r="AD32" s="218">
        <f t="shared" si="19"/>
        <v>0</v>
      </c>
      <c r="AE32" s="218">
        <v>0</v>
      </c>
      <c r="AF32" s="218">
        <v>0</v>
      </c>
      <c r="AG32" s="218">
        <v>0</v>
      </c>
      <c r="AH32" s="218">
        <v>0</v>
      </c>
      <c r="AI32" s="218">
        <f t="shared" si="24"/>
        <v>0</v>
      </c>
      <c r="AJ32" s="218">
        <v>0</v>
      </c>
      <c r="AK32" s="218">
        <v>0</v>
      </c>
      <c r="AL32" s="218">
        <v>0</v>
      </c>
      <c r="AM32" s="218">
        <v>0</v>
      </c>
      <c r="AN32" s="218">
        <f t="shared" si="25"/>
        <v>0</v>
      </c>
      <c r="AO32" s="218">
        <v>0</v>
      </c>
      <c r="AP32" s="218">
        <v>0</v>
      </c>
      <c r="AQ32" s="218">
        <v>0</v>
      </c>
      <c r="AR32" s="218">
        <v>0</v>
      </c>
      <c r="AS32" s="218">
        <f t="shared" si="20"/>
        <v>0</v>
      </c>
      <c r="AT32" s="218">
        <v>0</v>
      </c>
      <c r="AU32" s="218">
        <v>0</v>
      </c>
      <c r="AV32" s="216">
        <v>0</v>
      </c>
      <c r="AW32" s="218">
        <v>0</v>
      </c>
      <c r="AX32" s="218">
        <f t="shared" si="21"/>
        <v>0</v>
      </c>
      <c r="AY32" s="218">
        <v>0</v>
      </c>
      <c r="AZ32" s="218">
        <v>0</v>
      </c>
      <c r="BA32" s="218">
        <v>0</v>
      </c>
      <c r="BB32" s="218">
        <v>0</v>
      </c>
      <c r="BC32" s="218">
        <f t="shared" si="22"/>
        <v>0</v>
      </c>
      <c r="BD32" s="218">
        <v>0</v>
      </c>
      <c r="BE32" s="218">
        <v>0</v>
      </c>
      <c r="BF32" s="216">
        <v>0</v>
      </c>
      <c r="BG32" s="218">
        <v>0</v>
      </c>
      <c r="BH32" s="218">
        <f t="shared" si="23"/>
        <v>0</v>
      </c>
      <c r="BI32" s="218">
        <v>0</v>
      </c>
      <c r="BJ32" s="218">
        <v>0</v>
      </c>
      <c r="BK32" s="218">
        <v>0</v>
      </c>
      <c r="BL32" s="218">
        <v>0</v>
      </c>
      <c r="BM32" s="215"/>
    </row>
    <row r="33" spans="1:65" ht="34.5" customHeight="1" x14ac:dyDescent="0.25">
      <c r="A33" s="151" t="s">
        <v>130</v>
      </c>
      <c r="B33" s="152" t="s">
        <v>131</v>
      </c>
      <c r="C33" s="215" t="s">
        <v>101</v>
      </c>
      <c r="D33" s="215" t="s">
        <v>101</v>
      </c>
      <c r="E33" s="215" t="s">
        <v>101</v>
      </c>
      <c r="F33" s="215" t="s">
        <v>101</v>
      </c>
      <c r="G33" s="215" t="s">
        <v>101</v>
      </c>
      <c r="H33" s="215" t="s">
        <v>101</v>
      </c>
      <c r="I33" s="215" t="s">
        <v>101</v>
      </c>
      <c r="J33" s="215" t="s">
        <v>101</v>
      </c>
      <c r="K33" s="215" t="s">
        <v>101</v>
      </c>
      <c r="L33" s="215" t="s">
        <v>101</v>
      </c>
      <c r="M33" s="215" t="s">
        <v>101</v>
      </c>
      <c r="N33" s="149">
        <v>0</v>
      </c>
      <c r="O33" s="218">
        <f t="shared" ref="O33:X33" si="26">SUM(O34:O35)</f>
        <v>0</v>
      </c>
      <c r="P33" s="218">
        <f t="shared" si="26"/>
        <v>0</v>
      </c>
      <c r="Q33" s="218">
        <f t="shared" si="26"/>
        <v>0</v>
      </c>
      <c r="R33" s="218">
        <f t="shared" si="26"/>
        <v>0</v>
      </c>
      <c r="S33" s="218">
        <f t="shared" si="26"/>
        <v>0</v>
      </c>
      <c r="T33" s="218">
        <f t="shared" si="26"/>
        <v>0</v>
      </c>
      <c r="U33" s="218">
        <f t="shared" si="26"/>
        <v>0</v>
      </c>
      <c r="V33" s="216">
        <f t="shared" si="26"/>
        <v>0</v>
      </c>
      <c r="W33" s="216">
        <f t="shared" si="26"/>
        <v>0</v>
      </c>
      <c r="X33" s="216">
        <f t="shared" si="26"/>
        <v>0</v>
      </c>
      <c r="Y33" s="218">
        <f t="shared" si="18"/>
        <v>0</v>
      </c>
      <c r="Z33" s="218">
        <f>SUM(Z34:Z35)</f>
        <v>0</v>
      </c>
      <c r="AA33" s="218">
        <f>SUM(AA34:AA35)</f>
        <v>0</v>
      </c>
      <c r="AB33" s="218">
        <f>SUM(AB34:AB35)</f>
        <v>0</v>
      </c>
      <c r="AC33" s="218">
        <f>SUM(AC34:AC35)</f>
        <v>0</v>
      </c>
      <c r="AD33" s="218">
        <f t="shared" si="19"/>
        <v>0</v>
      </c>
      <c r="AE33" s="218">
        <f>SUM(AE34:AE35)</f>
        <v>0</v>
      </c>
      <c r="AF33" s="218">
        <f>SUM(AF34:AF35)</f>
        <v>0</v>
      </c>
      <c r="AG33" s="218">
        <f>SUM(AG34:AG35)</f>
        <v>0</v>
      </c>
      <c r="AH33" s="218">
        <f>SUM(AH34:AH35)</f>
        <v>0</v>
      </c>
      <c r="AI33" s="218">
        <f t="shared" si="24"/>
        <v>0</v>
      </c>
      <c r="AJ33" s="218">
        <f>SUM(AJ34:AJ35)</f>
        <v>0</v>
      </c>
      <c r="AK33" s="218">
        <f>SUM(AK34:AK35)</f>
        <v>0</v>
      </c>
      <c r="AL33" s="218">
        <f>SUM(AL34:AL35)</f>
        <v>0</v>
      </c>
      <c r="AM33" s="218">
        <f>SUM(AM34:AM35)</f>
        <v>0</v>
      </c>
      <c r="AN33" s="218">
        <f t="shared" si="25"/>
        <v>0</v>
      </c>
      <c r="AO33" s="218">
        <f>SUM(AO34:AO35)</f>
        <v>0</v>
      </c>
      <c r="AP33" s="218">
        <f>SUM(AP34:AP35)</f>
        <v>0</v>
      </c>
      <c r="AQ33" s="218">
        <f>SUM(AQ34:AQ35)</f>
        <v>0</v>
      </c>
      <c r="AR33" s="218">
        <f>SUM(AR34:AR35)</f>
        <v>0</v>
      </c>
      <c r="AS33" s="218">
        <f t="shared" si="20"/>
        <v>0</v>
      </c>
      <c r="AT33" s="218">
        <f>SUM(AT34:AT35)</f>
        <v>0</v>
      </c>
      <c r="AU33" s="218">
        <f>SUM(AU34:AU35)</f>
        <v>0</v>
      </c>
      <c r="AV33" s="216">
        <f>SUM(AV34:AV35)</f>
        <v>0</v>
      </c>
      <c r="AW33" s="218">
        <f>SUM(AW34:AW35)</f>
        <v>0</v>
      </c>
      <c r="AX33" s="218">
        <f t="shared" si="21"/>
        <v>0</v>
      </c>
      <c r="AY33" s="218">
        <f>SUM(AY34:AY35)</f>
        <v>0</v>
      </c>
      <c r="AZ33" s="218">
        <f>SUM(AZ34:AZ35)</f>
        <v>0</v>
      </c>
      <c r="BA33" s="218">
        <f>SUM(BA34:BA35)</f>
        <v>0</v>
      </c>
      <c r="BB33" s="218">
        <f>SUM(BB34:BB35)</f>
        <v>0</v>
      </c>
      <c r="BC33" s="218">
        <f t="shared" si="22"/>
        <v>0</v>
      </c>
      <c r="BD33" s="218">
        <f>SUM(BD34:BD35)</f>
        <v>0</v>
      </c>
      <c r="BE33" s="218">
        <f>SUM(BE34:BE35)</f>
        <v>0</v>
      </c>
      <c r="BF33" s="216">
        <f>SUM(BF34:BF35)</f>
        <v>0</v>
      </c>
      <c r="BG33" s="218">
        <f>SUM(BG34:BG35)</f>
        <v>0</v>
      </c>
      <c r="BH33" s="218">
        <f t="shared" si="23"/>
        <v>0</v>
      </c>
      <c r="BI33" s="218">
        <f>SUM(BI34:BI35)</f>
        <v>0</v>
      </c>
      <c r="BJ33" s="218">
        <f>SUM(BJ34:BJ35)</f>
        <v>0</v>
      </c>
      <c r="BK33" s="218">
        <f>SUM(BK34:BK35)</f>
        <v>0</v>
      </c>
      <c r="BL33" s="218">
        <f>SUM(BL34:BL35)</f>
        <v>0</v>
      </c>
      <c r="BM33" s="215"/>
    </row>
    <row r="34" spans="1:65" ht="46.5" customHeight="1" x14ac:dyDescent="0.25">
      <c r="A34" s="151" t="s">
        <v>132</v>
      </c>
      <c r="B34" s="152" t="s">
        <v>133</v>
      </c>
      <c r="C34" s="215" t="s">
        <v>101</v>
      </c>
      <c r="D34" s="215" t="s">
        <v>101</v>
      </c>
      <c r="E34" s="215" t="s">
        <v>101</v>
      </c>
      <c r="F34" s="215" t="s">
        <v>101</v>
      </c>
      <c r="G34" s="215" t="s">
        <v>101</v>
      </c>
      <c r="H34" s="215" t="s">
        <v>101</v>
      </c>
      <c r="I34" s="215" t="s">
        <v>101</v>
      </c>
      <c r="J34" s="215" t="s">
        <v>101</v>
      </c>
      <c r="K34" s="215" t="s">
        <v>101</v>
      </c>
      <c r="L34" s="215" t="s">
        <v>101</v>
      </c>
      <c r="M34" s="215" t="s">
        <v>101</v>
      </c>
      <c r="N34" s="149">
        <v>0</v>
      </c>
      <c r="O34" s="218">
        <v>0</v>
      </c>
      <c r="P34" s="218">
        <v>0</v>
      </c>
      <c r="Q34" s="218">
        <v>0</v>
      </c>
      <c r="R34" s="218">
        <v>0</v>
      </c>
      <c r="S34" s="218">
        <v>0</v>
      </c>
      <c r="T34" s="218">
        <v>0</v>
      </c>
      <c r="U34" s="218">
        <v>0</v>
      </c>
      <c r="V34" s="216">
        <v>0</v>
      </c>
      <c r="W34" s="216">
        <v>0</v>
      </c>
      <c r="X34" s="216">
        <v>0</v>
      </c>
      <c r="Y34" s="218">
        <f t="shared" si="18"/>
        <v>0</v>
      </c>
      <c r="Z34" s="218">
        <v>0</v>
      </c>
      <c r="AA34" s="218">
        <v>0</v>
      </c>
      <c r="AB34" s="218">
        <v>0</v>
      </c>
      <c r="AC34" s="218">
        <v>0</v>
      </c>
      <c r="AD34" s="218">
        <f t="shared" si="19"/>
        <v>0</v>
      </c>
      <c r="AE34" s="218">
        <v>0</v>
      </c>
      <c r="AF34" s="218">
        <v>0</v>
      </c>
      <c r="AG34" s="218">
        <v>0</v>
      </c>
      <c r="AH34" s="218">
        <v>0</v>
      </c>
      <c r="AI34" s="218">
        <f t="shared" si="24"/>
        <v>0</v>
      </c>
      <c r="AJ34" s="218">
        <v>0</v>
      </c>
      <c r="AK34" s="218">
        <v>0</v>
      </c>
      <c r="AL34" s="218">
        <v>0</v>
      </c>
      <c r="AM34" s="218">
        <v>0</v>
      </c>
      <c r="AN34" s="218">
        <f t="shared" si="25"/>
        <v>0</v>
      </c>
      <c r="AO34" s="218">
        <v>0</v>
      </c>
      <c r="AP34" s="218">
        <v>0</v>
      </c>
      <c r="AQ34" s="218">
        <v>0</v>
      </c>
      <c r="AR34" s="218">
        <v>0</v>
      </c>
      <c r="AS34" s="218">
        <f t="shared" si="20"/>
        <v>0</v>
      </c>
      <c r="AT34" s="218">
        <v>0</v>
      </c>
      <c r="AU34" s="218">
        <v>0</v>
      </c>
      <c r="AV34" s="216">
        <v>0</v>
      </c>
      <c r="AW34" s="218">
        <v>0</v>
      </c>
      <c r="AX34" s="218">
        <f t="shared" si="21"/>
        <v>0</v>
      </c>
      <c r="AY34" s="218">
        <v>0</v>
      </c>
      <c r="AZ34" s="218">
        <v>0</v>
      </c>
      <c r="BA34" s="218">
        <v>0</v>
      </c>
      <c r="BB34" s="218">
        <v>0</v>
      </c>
      <c r="BC34" s="218">
        <f t="shared" si="22"/>
        <v>0</v>
      </c>
      <c r="BD34" s="218">
        <v>0</v>
      </c>
      <c r="BE34" s="218">
        <v>0</v>
      </c>
      <c r="BF34" s="216">
        <v>0</v>
      </c>
      <c r="BG34" s="218">
        <v>0</v>
      </c>
      <c r="BH34" s="218">
        <f t="shared" si="23"/>
        <v>0</v>
      </c>
      <c r="BI34" s="218">
        <v>0</v>
      </c>
      <c r="BJ34" s="218">
        <v>0</v>
      </c>
      <c r="BK34" s="218">
        <v>0</v>
      </c>
      <c r="BL34" s="218">
        <v>0</v>
      </c>
      <c r="BM34" s="215"/>
    </row>
    <row r="35" spans="1:65" ht="34.5" customHeight="1" x14ac:dyDescent="0.25">
      <c r="A35" s="151" t="s">
        <v>134</v>
      </c>
      <c r="B35" s="152" t="s">
        <v>135</v>
      </c>
      <c r="C35" s="215" t="s">
        <v>101</v>
      </c>
      <c r="D35" s="215" t="s">
        <v>101</v>
      </c>
      <c r="E35" s="215" t="s">
        <v>101</v>
      </c>
      <c r="F35" s="215" t="s">
        <v>101</v>
      </c>
      <c r="G35" s="215" t="s">
        <v>101</v>
      </c>
      <c r="H35" s="215" t="s">
        <v>101</v>
      </c>
      <c r="I35" s="215" t="s">
        <v>101</v>
      </c>
      <c r="J35" s="215" t="s">
        <v>101</v>
      </c>
      <c r="K35" s="215" t="s">
        <v>101</v>
      </c>
      <c r="L35" s="215" t="s">
        <v>101</v>
      </c>
      <c r="M35" s="215" t="s">
        <v>101</v>
      </c>
      <c r="N35" s="149">
        <v>0</v>
      </c>
      <c r="O35" s="218">
        <v>0</v>
      </c>
      <c r="P35" s="218">
        <v>0</v>
      </c>
      <c r="Q35" s="218">
        <v>0</v>
      </c>
      <c r="R35" s="218">
        <v>0</v>
      </c>
      <c r="S35" s="218">
        <v>0</v>
      </c>
      <c r="T35" s="218">
        <v>0</v>
      </c>
      <c r="U35" s="218">
        <v>0</v>
      </c>
      <c r="V35" s="216">
        <v>0</v>
      </c>
      <c r="W35" s="216">
        <v>0</v>
      </c>
      <c r="X35" s="216">
        <v>0</v>
      </c>
      <c r="Y35" s="218">
        <f t="shared" si="18"/>
        <v>0</v>
      </c>
      <c r="Z35" s="218">
        <v>0</v>
      </c>
      <c r="AA35" s="218">
        <v>0</v>
      </c>
      <c r="AB35" s="218">
        <v>0</v>
      </c>
      <c r="AC35" s="218">
        <v>0</v>
      </c>
      <c r="AD35" s="218">
        <f t="shared" si="19"/>
        <v>0</v>
      </c>
      <c r="AE35" s="218">
        <v>0</v>
      </c>
      <c r="AF35" s="218">
        <v>0</v>
      </c>
      <c r="AG35" s="218">
        <v>0</v>
      </c>
      <c r="AH35" s="218">
        <v>0</v>
      </c>
      <c r="AI35" s="218">
        <f t="shared" si="24"/>
        <v>0</v>
      </c>
      <c r="AJ35" s="218">
        <v>0</v>
      </c>
      <c r="AK35" s="218">
        <v>0</v>
      </c>
      <c r="AL35" s="218">
        <v>0</v>
      </c>
      <c r="AM35" s="218">
        <v>0</v>
      </c>
      <c r="AN35" s="218">
        <f t="shared" si="25"/>
        <v>0</v>
      </c>
      <c r="AO35" s="218">
        <v>0</v>
      </c>
      <c r="AP35" s="218">
        <v>0</v>
      </c>
      <c r="AQ35" s="218">
        <v>0</v>
      </c>
      <c r="AR35" s="218">
        <v>0</v>
      </c>
      <c r="AS35" s="218">
        <f t="shared" si="20"/>
        <v>0</v>
      </c>
      <c r="AT35" s="218">
        <v>0</v>
      </c>
      <c r="AU35" s="218">
        <v>0</v>
      </c>
      <c r="AV35" s="216">
        <v>0</v>
      </c>
      <c r="AW35" s="218">
        <v>0</v>
      </c>
      <c r="AX35" s="218">
        <f t="shared" si="21"/>
        <v>0</v>
      </c>
      <c r="AY35" s="218">
        <v>0</v>
      </c>
      <c r="AZ35" s="218">
        <v>0</v>
      </c>
      <c r="BA35" s="218">
        <v>0</v>
      </c>
      <c r="BB35" s="218">
        <v>0</v>
      </c>
      <c r="BC35" s="218">
        <f t="shared" si="22"/>
        <v>0</v>
      </c>
      <c r="BD35" s="218">
        <v>0</v>
      </c>
      <c r="BE35" s="218">
        <v>0</v>
      </c>
      <c r="BF35" s="216">
        <v>0</v>
      </c>
      <c r="BG35" s="218">
        <v>0</v>
      </c>
      <c r="BH35" s="218">
        <f t="shared" si="23"/>
        <v>0</v>
      </c>
      <c r="BI35" s="218">
        <v>0</v>
      </c>
      <c r="BJ35" s="218">
        <v>0</v>
      </c>
      <c r="BK35" s="218">
        <v>0</v>
      </c>
      <c r="BL35" s="218">
        <v>0</v>
      </c>
      <c r="BM35" s="215"/>
    </row>
    <row r="36" spans="1:65" ht="34.5" customHeight="1" x14ac:dyDescent="0.25">
      <c r="A36" s="151" t="s">
        <v>136</v>
      </c>
      <c r="B36" s="152" t="s">
        <v>137</v>
      </c>
      <c r="C36" s="215" t="s">
        <v>101</v>
      </c>
      <c r="D36" s="215" t="s">
        <v>101</v>
      </c>
      <c r="E36" s="215" t="s">
        <v>101</v>
      </c>
      <c r="F36" s="215" t="s">
        <v>101</v>
      </c>
      <c r="G36" s="215" t="s">
        <v>101</v>
      </c>
      <c r="H36" s="215" t="s">
        <v>101</v>
      </c>
      <c r="I36" s="215" t="s">
        <v>101</v>
      </c>
      <c r="J36" s="215" t="s">
        <v>101</v>
      </c>
      <c r="K36" s="215" t="s">
        <v>101</v>
      </c>
      <c r="L36" s="215" t="s">
        <v>101</v>
      </c>
      <c r="M36" s="215" t="s">
        <v>101</v>
      </c>
      <c r="N36" s="149">
        <v>0</v>
      </c>
      <c r="O36" s="218">
        <f t="shared" ref="O36:X36" si="27">O37+O41</f>
        <v>0</v>
      </c>
      <c r="P36" s="218">
        <f t="shared" si="27"/>
        <v>0</v>
      </c>
      <c r="Q36" s="218">
        <f t="shared" si="27"/>
        <v>0</v>
      </c>
      <c r="R36" s="218">
        <f t="shared" si="27"/>
        <v>0</v>
      </c>
      <c r="S36" s="218">
        <f t="shared" si="27"/>
        <v>0</v>
      </c>
      <c r="T36" s="218">
        <f t="shared" si="27"/>
        <v>0</v>
      </c>
      <c r="U36" s="218">
        <f t="shared" si="27"/>
        <v>0</v>
      </c>
      <c r="V36" s="216">
        <f t="shared" si="27"/>
        <v>0</v>
      </c>
      <c r="W36" s="216">
        <f t="shared" si="27"/>
        <v>0</v>
      </c>
      <c r="X36" s="216">
        <f t="shared" si="27"/>
        <v>0</v>
      </c>
      <c r="Y36" s="218">
        <f t="shared" si="18"/>
        <v>0</v>
      </c>
      <c r="Z36" s="218">
        <f>Z37+Z41</f>
        <v>0</v>
      </c>
      <c r="AA36" s="218">
        <f>AA37+AA41</f>
        <v>0</v>
      </c>
      <c r="AB36" s="218">
        <f>AB37+AB41</f>
        <v>0</v>
      </c>
      <c r="AC36" s="218">
        <f>AC37+AC41</f>
        <v>0</v>
      </c>
      <c r="AD36" s="218">
        <f t="shared" si="19"/>
        <v>0</v>
      </c>
      <c r="AE36" s="218">
        <f>AE37+AE41</f>
        <v>0</v>
      </c>
      <c r="AF36" s="218">
        <f>AF37+AF41</f>
        <v>0</v>
      </c>
      <c r="AG36" s="218">
        <f>AG37+AG41</f>
        <v>0</v>
      </c>
      <c r="AH36" s="218">
        <f>AH37+AH41</f>
        <v>0</v>
      </c>
      <c r="AI36" s="218">
        <f t="shared" si="24"/>
        <v>0</v>
      </c>
      <c r="AJ36" s="218">
        <f>AJ37+AJ41</f>
        <v>0</v>
      </c>
      <c r="AK36" s="218">
        <f>AK37+AK41</f>
        <v>0</v>
      </c>
      <c r="AL36" s="218">
        <f>AL37+AL41</f>
        <v>0</v>
      </c>
      <c r="AM36" s="218">
        <f>AM37+AM41</f>
        <v>0</v>
      </c>
      <c r="AN36" s="218">
        <f t="shared" si="25"/>
        <v>0</v>
      </c>
      <c r="AO36" s="218">
        <f>AO37+AO41</f>
        <v>0</v>
      </c>
      <c r="AP36" s="218">
        <f>AP37+AP41</f>
        <v>0</v>
      </c>
      <c r="AQ36" s="218">
        <f>AQ37+AQ41</f>
        <v>0</v>
      </c>
      <c r="AR36" s="218">
        <f>AR37+AR41</f>
        <v>0</v>
      </c>
      <c r="AS36" s="218">
        <f t="shared" si="20"/>
        <v>0</v>
      </c>
      <c r="AT36" s="218">
        <f>AT37+AT41</f>
        <v>0</v>
      </c>
      <c r="AU36" s="218">
        <f>AU37+AU41</f>
        <v>0</v>
      </c>
      <c r="AV36" s="216">
        <f>AV37+AV41</f>
        <v>0</v>
      </c>
      <c r="AW36" s="218">
        <f>AW37+AW41</f>
        <v>0</v>
      </c>
      <c r="AX36" s="218">
        <f t="shared" si="21"/>
        <v>0</v>
      </c>
      <c r="AY36" s="218">
        <f>AY37+AY41</f>
        <v>0</v>
      </c>
      <c r="AZ36" s="218">
        <f>AZ37+AZ41</f>
        <v>0</v>
      </c>
      <c r="BA36" s="218">
        <f>BA37+BA41</f>
        <v>0</v>
      </c>
      <c r="BB36" s="218">
        <f>BB37+BB41</f>
        <v>0</v>
      </c>
      <c r="BC36" s="218">
        <f t="shared" si="22"/>
        <v>0</v>
      </c>
      <c r="BD36" s="218">
        <f>BD37+BD41</f>
        <v>0</v>
      </c>
      <c r="BE36" s="218">
        <f>BE37+BE41</f>
        <v>0</v>
      </c>
      <c r="BF36" s="216">
        <f>BF37+BF41</f>
        <v>0</v>
      </c>
      <c r="BG36" s="218">
        <f>BG37+BG41</f>
        <v>0</v>
      </c>
      <c r="BH36" s="218">
        <f t="shared" si="23"/>
        <v>0</v>
      </c>
      <c r="BI36" s="218">
        <f>BI37+BI41</f>
        <v>0</v>
      </c>
      <c r="BJ36" s="218">
        <f>BJ37+BJ41</f>
        <v>0</v>
      </c>
      <c r="BK36" s="218">
        <f>BK37+BK41</f>
        <v>0</v>
      </c>
      <c r="BL36" s="218">
        <f>BL37+BL41</f>
        <v>0</v>
      </c>
      <c r="BM36" s="215"/>
    </row>
    <row r="37" spans="1:65" ht="34.5" customHeight="1" x14ac:dyDescent="0.25">
      <c r="A37" s="151" t="s">
        <v>138</v>
      </c>
      <c r="B37" s="152" t="s">
        <v>139</v>
      </c>
      <c r="C37" s="215" t="s">
        <v>101</v>
      </c>
      <c r="D37" s="215" t="s">
        <v>101</v>
      </c>
      <c r="E37" s="215" t="s">
        <v>101</v>
      </c>
      <c r="F37" s="215" t="s">
        <v>101</v>
      </c>
      <c r="G37" s="215" t="s">
        <v>101</v>
      </c>
      <c r="H37" s="215" t="s">
        <v>101</v>
      </c>
      <c r="I37" s="215" t="s">
        <v>101</v>
      </c>
      <c r="J37" s="215" t="s">
        <v>101</v>
      </c>
      <c r="K37" s="215" t="s">
        <v>101</v>
      </c>
      <c r="L37" s="215" t="s">
        <v>101</v>
      </c>
      <c r="M37" s="215" t="s">
        <v>101</v>
      </c>
      <c r="N37" s="149">
        <v>0</v>
      </c>
      <c r="O37" s="218">
        <f t="shared" ref="O37:X37" si="28">SUM(O38:O40)</f>
        <v>0</v>
      </c>
      <c r="P37" s="218">
        <f t="shared" si="28"/>
        <v>0</v>
      </c>
      <c r="Q37" s="218">
        <f t="shared" si="28"/>
        <v>0</v>
      </c>
      <c r="R37" s="218">
        <f t="shared" si="28"/>
        <v>0</v>
      </c>
      <c r="S37" s="218">
        <f t="shared" si="28"/>
        <v>0</v>
      </c>
      <c r="T37" s="218">
        <f t="shared" si="28"/>
        <v>0</v>
      </c>
      <c r="U37" s="218">
        <f t="shared" si="28"/>
        <v>0</v>
      </c>
      <c r="V37" s="216">
        <f t="shared" si="28"/>
        <v>0</v>
      </c>
      <c r="W37" s="216">
        <f t="shared" si="28"/>
        <v>0</v>
      </c>
      <c r="X37" s="216">
        <f t="shared" si="28"/>
        <v>0</v>
      </c>
      <c r="Y37" s="218">
        <f t="shared" si="18"/>
        <v>0</v>
      </c>
      <c r="Z37" s="218">
        <f>SUM(Z38:Z40)</f>
        <v>0</v>
      </c>
      <c r="AA37" s="218">
        <f>SUM(AA38:AA40)</f>
        <v>0</v>
      </c>
      <c r="AB37" s="218">
        <f>SUM(AB38:AB40)</f>
        <v>0</v>
      </c>
      <c r="AC37" s="218">
        <f>SUM(AC38:AC40)</f>
        <v>0</v>
      </c>
      <c r="AD37" s="218">
        <f t="shared" si="19"/>
        <v>0</v>
      </c>
      <c r="AE37" s="218">
        <f>SUM(AE38:AE40)</f>
        <v>0</v>
      </c>
      <c r="AF37" s="218">
        <f>SUM(AF38:AF40)</f>
        <v>0</v>
      </c>
      <c r="AG37" s="218">
        <f>SUM(AG38:AG40)</f>
        <v>0</v>
      </c>
      <c r="AH37" s="218">
        <f>SUM(AH38:AH40)</f>
        <v>0</v>
      </c>
      <c r="AI37" s="218">
        <f t="shared" si="24"/>
        <v>0</v>
      </c>
      <c r="AJ37" s="218">
        <f>SUM(AJ38:AJ40)</f>
        <v>0</v>
      </c>
      <c r="AK37" s="218">
        <f>SUM(AK38:AK40)</f>
        <v>0</v>
      </c>
      <c r="AL37" s="218">
        <f>SUM(AL38:AL40)</f>
        <v>0</v>
      </c>
      <c r="AM37" s="218">
        <f>SUM(AM38:AM40)</f>
        <v>0</v>
      </c>
      <c r="AN37" s="218">
        <f t="shared" si="25"/>
        <v>0</v>
      </c>
      <c r="AO37" s="218">
        <f>SUM(AO38:AO40)</f>
        <v>0</v>
      </c>
      <c r="AP37" s="218">
        <f>SUM(AP38:AP40)</f>
        <v>0</v>
      </c>
      <c r="AQ37" s="218">
        <f>SUM(AQ38:AQ40)</f>
        <v>0</v>
      </c>
      <c r="AR37" s="218">
        <f>SUM(AR38:AR40)</f>
        <v>0</v>
      </c>
      <c r="AS37" s="218">
        <f t="shared" si="20"/>
        <v>0</v>
      </c>
      <c r="AT37" s="218">
        <f>SUM(AT38:AT40)</f>
        <v>0</v>
      </c>
      <c r="AU37" s="218">
        <f>SUM(AU38:AU40)</f>
        <v>0</v>
      </c>
      <c r="AV37" s="216">
        <f>SUM(AV38:AV40)</f>
        <v>0</v>
      </c>
      <c r="AW37" s="218">
        <f>SUM(AW38:AW40)</f>
        <v>0</v>
      </c>
      <c r="AX37" s="218">
        <f t="shared" si="21"/>
        <v>0</v>
      </c>
      <c r="AY37" s="218">
        <f>SUM(AY38:AY40)</f>
        <v>0</v>
      </c>
      <c r="AZ37" s="218">
        <f>SUM(AZ38:AZ40)</f>
        <v>0</v>
      </c>
      <c r="BA37" s="218">
        <f>SUM(BA38:BA40)</f>
        <v>0</v>
      </c>
      <c r="BB37" s="218">
        <f>SUM(BB38:BB40)</f>
        <v>0</v>
      </c>
      <c r="BC37" s="218">
        <f t="shared" si="22"/>
        <v>0</v>
      </c>
      <c r="BD37" s="218">
        <f>SUM(BD38:BD40)</f>
        <v>0</v>
      </c>
      <c r="BE37" s="218">
        <f>SUM(BE38:BE40)</f>
        <v>0</v>
      </c>
      <c r="BF37" s="216">
        <f>SUM(BF38:BF40)</f>
        <v>0</v>
      </c>
      <c r="BG37" s="218">
        <f>SUM(BG38:BG40)</f>
        <v>0</v>
      </c>
      <c r="BH37" s="218">
        <f t="shared" si="23"/>
        <v>0</v>
      </c>
      <c r="BI37" s="218">
        <f>SUM(BI38:BI40)</f>
        <v>0</v>
      </c>
      <c r="BJ37" s="218">
        <f>SUM(BJ38:BJ40)</f>
        <v>0</v>
      </c>
      <c r="BK37" s="218">
        <f>SUM(BK38:BK40)</f>
        <v>0</v>
      </c>
      <c r="BL37" s="218">
        <f>SUM(BL38:BL40)</f>
        <v>0</v>
      </c>
      <c r="BM37" s="215"/>
    </row>
    <row r="38" spans="1:65" ht="66.75" customHeight="1" x14ac:dyDescent="0.25">
      <c r="A38" s="151" t="s">
        <v>138</v>
      </c>
      <c r="B38" s="152" t="s">
        <v>140</v>
      </c>
      <c r="C38" s="215" t="s">
        <v>101</v>
      </c>
      <c r="D38" s="215" t="s">
        <v>101</v>
      </c>
      <c r="E38" s="215" t="s">
        <v>101</v>
      </c>
      <c r="F38" s="215" t="s">
        <v>101</v>
      </c>
      <c r="G38" s="215" t="s">
        <v>101</v>
      </c>
      <c r="H38" s="215" t="s">
        <v>101</v>
      </c>
      <c r="I38" s="215" t="s">
        <v>101</v>
      </c>
      <c r="J38" s="215" t="s">
        <v>101</v>
      </c>
      <c r="K38" s="215" t="s">
        <v>101</v>
      </c>
      <c r="L38" s="215" t="s">
        <v>101</v>
      </c>
      <c r="M38" s="215" t="s">
        <v>101</v>
      </c>
      <c r="N38" s="149">
        <v>0</v>
      </c>
      <c r="O38" s="218">
        <v>0</v>
      </c>
      <c r="P38" s="218">
        <v>0</v>
      </c>
      <c r="Q38" s="218">
        <v>0</v>
      </c>
      <c r="R38" s="218">
        <v>0</v>
      </c>
      <c r="S38" s="218">
        <v>0</v>
      </c>
      <c r="T38" s="218">
        <v>0</v>
      </c>
      <c r="U38" s="218">
        <v>0</v>
      </c>
      <c r="V38" s="216">
        <v>0</v>
      </c>
      <c r="W38" s="216">
        <v>0</v>
      </c>
      <c r="X38" s="216">
        <v>0</v>
      </c>
      <c r="Y38" s="218">
        <f t="shared" si="18"/>
        <v>0</v>
      </c>
      <c r="Z38" s="218">
        <v>0</v>
      </c>
      <c r="AA38" s="218">
        <v>0</v>
      </c>
      <c r="AB38" s="218">
        <v>0</v>
      </c>
      <c r="AC38" s="218">
        <v>0</v>
      </c>
      <c r="AD38" s="218">
        <f t="shared" si="19"/>
        <v>0</v>
      </c>
      <c r="AE38" s="218">
        <v>0</v>
      </c>
      <c r="AF38" s="218">
        <v>0</v>
      </c>
      <c r="AG38" s="218">
        <v>0</v>
      </c>
      <c r="AH38" s="218">
        <v>0</v>
      </c>
      <c r="AI38" s="218">
        <f t="shared" si="24"/>
        <v>0</v>
      </c>
      <c r="AJ38" s="218">
        <v>0</v>
      </c>
      <c r="AK38" s="218">
        <v>0</v>
      </c>
      <c r="AL38" s="218">
        <v>0</v>
      </c>
      <c r="AM38" s="218">
        <v>0</v>
      </c>
      <c r="AN38" s="218">
        <f t="shared" si="25"/>
        <v>0</v>
      </c>
      <c r="AO38" s="218">
        <v>0</v>
      </c>
      <c r="AP38" s="218">
        <v>0</v>
      </c>
      <c r="AQ38" s="218">
        <v>0</v>
      </c>
      <c r="AR38" s="218">
        <v>0</v>
      </c>
      <c r="AS38" s="218">
        <f t="shared" si="20"/>
        <v>0</v>
      </c>
      <c r="AT38" s="218">
        <v>0</v>
      </c>
      <c r="AU38" s="218">
        <v>0</v>
      </c>
      <c r="AV38" s="216">
        <v>0</v>
      </c>
      <c r="AW38" s="218">
        <v>0</v>
      </c>
      <c r="AX38" s="218">
        <f t="shared" si="21"/>
        <v>0</v>
      </c>
      <c r="AY38" s="218">
        <v>0</v>
      </c>
      <c r="AZ38" s="218">
        <v>0</v>
      </c>
      <c r="BA38" s="218">
        <v>0</v>
      </c>
      <c r="BB38" s="218">
        <v>0</v>
      </c>
      <c r="BC38" s="218">
        <f t="shared" si="22"/>
        <v>0</v>
      </c>
      <c r="BD38" s="218">
        <v>0</v>
      </c>
      <c r="BE38" s="218">
        <v>0</v>
      </c>
      <c r="BF38" s="216">
        <v>0</v>
      </c>
      <c r="BG38" s="218">
        <v>0</v>
      </c>
      <c r="BH38" s="218">
        <f t="shared" si="23"/>
        <v>0</v>
      </c>
      <c r="BI38" s="218">
        <v>0</v>
      </c>
      <c r="BJ38" s="218">
        <v>0</v>
      </c>
      <c r="BK38" s="218">
        <v>0</v>
      </c>
      <c r="BL38" s="218">
        <v>0</v>
      </c>
      <c r="BM38" s="215"/>
    </row>
    <row r="39" spans="1:65" ht="66" customHeight="1" x14ac:dyDescent="0.25">
      <c r="A39" s="151" t="s">
        <v>138</v>
      </c>
      <c r="B39" s="152" t="s">
        <v>141</v>
      </c>
      <c r="C39" s="215" t="s">
        <v>101</v>
      </c>
      <c r="D39" s="215" t="s">
        <v>101</v>
      </c>
      <c r="E39" s="215" t="s">
        <v>101</v>
      </c>
      <c r="F39" s="215" t="s">
        <v>101</v>
      </c>
      <c r="G39" s="215" t="s">
        <v>101</v>
      </c>
      <c r="H39" s="215" t="s">
        <v>101</v>
      </c>
      <c r="I39" s="215" t="s">
        <v>101</v>
      </c>
      <c r="J39" s="215" t="s">
        <v>101</v>
      </c>
      <c r="K39" s="215" t="s">
        <v>101</v>
      </c>
      <c r="L39" s="215" t="s">
        <v>101</v>
      </c>
      <c r="M39" s="215" t="s">
        <v>101</v>
      </c>
      <c r="N39" s="149">
        <v>0</v>
      </c>
      <c r="O39" s="218">
        <v>0</v>
      </c>
      <c r="P39" s="218">
        <v>0</v>
      </c>
      <c r="Q39" s="218">
        <v>0</v>
      </c>
      <c r="R39" s="218">
        <v>0</v>
      </c>
      <c r="S39" s="218">
        <v>0</v>
      </c>
      <c r="T39" s="218">
        <v>0</v>
      </c>
      <c r="U39" s="218">
        <v>0</v>
      </c>
      <c r="V39" s="216">
        <v>0</v>
      </c>
      <c r="W39" s="216">
        <v>0</v>
      </c>
      <c r="X39" s="216">
        <v>0</v>
      </c>
      <c r="Y39" s="218">
        <f t="shared" si="18"/>
        <v>0</v>
      </c>
      <c r="Z39" s="218">
        <v>0</v>
      </c>
      <c r="AA39" s="218">
        <v>0</v>
      </c>
      <c r="AB39" s="218">
        <v>0</v>
      </c>
      <c r="AC39" s="218">
        <v>0</v>
      </c>
      <c r="AD39" s="218">
        <f t="shared" si="19"/>
        <v>0</v>
      </c>
      <c r="AE39" s="218">
        <v>0</v>
      </c>
      <c r="AF39" s="218">
        <v>0</v>
      </c>
      <c r="AG39" s="218">
        <v>0</v>
      </c>
      <c r="AH39" s="218">
        <v>0</v>
      </c>
      <c r="AI39" s="218">
        <f t="shared" si="24"/>
        <v>0</v>
      </c>
      <c r="AJ39" s="218">
        <v>0</v>
      </c>
      <c r="AK39" s="218">
        <v>0</v>
      </c>
      <c r="AL39" s="218">
        <v>0</v>
      </c>
      <c r="AM39" s="218">
        <v>0</v>
      </c>
      <c r="AN39" s="218">
        <f t="shared" si="25"/>
        <v>0</v>
      </c>
      <c r="AO39" s="218">
        <v>0</v>
      </c>
      <c r="AP39" s="218">
        <v>0</v>
      </c>
      <c r="AQ39" s="218">
        <v>0</v>
      </c>
      <c r="AR39" s="218">
        <v>0</v>
      </c>
      <c r="AS39" s="218">
        <f t="shared" si="20"/>
        <v>0</v>
      </c>
      <c r="AT39" s="218">
        <v>0</v>
      </c>
      <c r="AU39" s="218">
        <v>0</v>
      </c>
      <c r="AV39" s="216">
        <v>0</v>
      </c>
      <c r="AW39" s="218">
        <v>0</v>
      </c>
      <c r="AX39" s="218">
        <f t="shared" si="21"/>
        <v>0</v>
      </c>
      <c r="AY39" s="218">
        <v>0</v>
      </c>
      <c r="AZ39" s="218">
        <v>0</v>
      </c>
      <c r="BA39" s="218">
        <v>0</v>
      </c>
      <c r="BB39" s="218">
        <v>0</v>
      </c>
      <c r="BC39" s="218">
        <f t="shared" si="22"/>
        <v>0</v>
      </c>
      <c r="BD39" s="218">
        <v>0</v>
      </c>
      <c r="BE39" s="218">
        <v>0</v>
      </c>
      <c r="BF39" s="216">
        <v>0</v>
      </c>
      <c r="BG39" s="218">
        <v>0</v>
      </c>
      <c r="BH39" s="218">
        <f t="shared" si="23"/>
        <v>0</v>
      </c>
      <c r="BI39" s="218">
        <v>0</v>
      </c>
      <c r="BJ39" s="218">
        <v>0</v>
      </c>
      <c r="BK39" s="218">
        <v>0</v>
      </c>
      <c r="BL39" s="218">
        <v>0</v>
      </c>
      <c r="BM39" s="215"/>
    </row>
    <row r="40" spans="1:65" ht="64.5" customHeight="1" x14ac:dyDescent="0.25">
      <c r="A40" s="151" t="s">
        <v>138</v>
      </c>
      <c r="B40" s="152" t="s">
        <v>142</v>
      </c>
      <c r="C40" s="215" t="s">
        <v>101</v>
      </c>
      <c r="D40" s="215" t="s">
        <v>101</v>
      </c>
      <c r="E40" s="215" t="s">
        <v>101</v>
      </c>
      <c r="F40" s="215" t="s">
        <v>101</v>
      </c>
      <c r="G40" s="215" t="s">
        <v>101</v>
      </c>
      <c r="H40" s="215" t="s">
        <v>101</v>
      </c>
      <c r="I40" s="215" t="s">
        <v>101</v>
      </c>
      <c r="J40" s="215" t="s">
        <v>101</v>
      </c>
      <c r="K40" s="215" t="s">
        <v>101</v>
      </c>
      <c r="L40" s="215" t="s">
        <v>101</v>
      </c>
      <c r="M40" s="215" t="s">
        <v>101</v>
      </c>
      <c r="N40" s="149">
        <v>0</v>
      </c>
      <c r="O40" s="218">
        <v>0</v>
      </c>
      <c r="P40" s="218">
        <v>0</v>
      </c>
      <c r="Q40" s="218">
        <v>0</v>
      </c>
      <c r="R40" s="218">
        <v>0</v>
      </c>
      <c r="S40" s="218">
        <v>0</v>
      </c>
      <c r="T40" s="218">
        <v>0</v>
      </c>
      <c r="U40" s="218">
        <v>0</v>
      </c>
      <c r="V40" s="216">
        <v>0</v>
      </c>
      <c r="W40" s="216">
        <v>0</v>
      </c>
      <c r="X40" s="216">
        <v>0</v>
      </c>
      <c r="Y40" s="218">
        <f t="shared" si="18"/>
        <v>0</v>
      </c>
      <c r="Z40" s="218">
        <v>0</v>
      </c>
      <c r="AA40" s="218">
        <v>0</v>
      </c>
      <c r="AB40" s="218">
        <v>0</v>
      </c>
      <c r="AC40" s="218">
        <v>0</v>
      </c>
      <c r="AD40" s="218">
        <f t="shared" si="19"/>
        <v>0</v>
      </c>
      <c r="AE40" s="218">
        <v>0</v>
      </c>
      <c r="AF40" s="218">
        <v>0</v>
      </c>
      <c r="AG40" s="218">
        <v>0</v>
      </c>
      <c r="AH40" s="218">
        <v>0</v>
      </c>
      <c r="AI40" s="218">
        <f t="shared" si="24"/>
        <v>0</v>
      </c>
      <c r="AJ40" s="218">
        <v>0</v>
      </c>
      <c r="AK40" s="218">
        <v>0</v>
      </c>
      <c r="AL40" s="218">
        <v>0</v>
      </c>
      <c r="AM40" s="218">
        <v>0</v>
      </c>
      <c r="AN40" s="218">
        <f t="shared" si="25"/>
        <v>0</v>
      </c>
      <c r="AO40" s="218">
        <v>0</v>
      </c>
      <c r="AP40" s="218">
        <v>0</v>
      </c>
      <c r="AQ40" s="218">
        <v>0</v>
      </c>
      <c r="AR40" s="218">
        <v>0</v>
      </c>
      <c r="AS40" s="218">
        <f t="shared" si="20"/>
        <v>0</v>
      </c>
      <c r="AT40" s="218">
        <v>0</v>
      </c>
      <c r="AU40" s="218">
        <v>0</v>
      </c>
      <c r="AV40" s="216">
        <v>0</v>
      </c>
      <c r="AW40" s="218">
        <v>0</v>
      </c>
      <c r="AX40" s="218">
        <f t="shared" si="21"/>
        <v>0</v>
      </c>
      <c r="AY40" s="218">
        <v>0</v>
      </c>
      <c r="AZ40" s="218">
        <v>0</v>
      </c>
      <c r="BA40" s="218">
        <v>0</v>
      </c>
      <c r="BB40" s="218">
        <v>0</v>
      </c>
      <c r="BC40" s="218">
        <f t="shared" si="22"/>
        <v>0</v>
      </c>
      <c r="BD40" s="218">
        <v>0</v>
      </c>
      <c r="BE40" s="218">
        <v>0</v>
      </c>
      <c r="BF40" s="216">
        <v>0</v>
      </c>
      <c r="BG40" s="218">
        <v>0</v>
      </c>
      <c r="BH40" s="218">
        <f t="shared" si="23"/>
        <v>0</v>
      </c>
      <c r="BI40" s="218">
        <v>0</v>
      </c>
      <c r="BJ40" s="218">
        <v>0</v>
      </c>
      <c r="BK40" s="218">
        <v>0</v>
      </c>
      <c r="BL40" s="218">
        <v>0</v>
      </c>
      <c r="BM40" s="215"/>
    </row>
    <row r="41" spans="1:65" ht="34.5" customHeight="1" x14ac:dyDescent="0.25">
      <c r="A41" s="151" t="s">
        <v>143</v>
      </c>
      <c r="B41" s="152" t="s">
        <v>139</v>
      </c>
      <c r="C41" s="215" t="s">
        <v>101</v>
      </c>
      <c r="D41" s="215" t="s">
        <v>101</v>
      </c>
      <c r="E41" s="215" t="s">
        <v>101</v>
      </c>
      <c r="F41" s="215" t="s">
        <v>101</v>
      </c>
      <c r="G41" s="215" t="s">
        <v>101</v>
      </c>
      <c r="H41" s="215" t="s">
        <v>101</v>
      </c>
      <c r="I41" s="215" t="s">
        <v>101</v>
      </c>
      <c r="J41" s="215" t="s">
        <v>101</v>
      </c>
      <c r="K41" s="215" t="s">
        <v>101</v>
      </c>
      <c r="L41" s="215" t="s">
        <v>101</v>
      </c>
      <c r="M41" s="215" t="s">
        <v>101</v>
      </c>
      <c r="N41" s="149">
        <v>0</v>
      </c>
      <c r="O41" s="218">
        <f t="shared" ref="O41:X41" si="29">SUM(O42:O44)</f>
        <v>0</v>
      </c>
      <c r="P41" s="218">
        <f t="shared" si="29"/>
        <v>0</v>
      </c>
      <c r="Q41" s="218">
        <f t="shared" si="29"/>
        <v>0</v>
      </c>
      <c r="R41" s="218">
        <f t="shared" si="29"/>
        <v>0</v>
      </c>
      <c r="S41" s="218">
        <f t="shared" si="29"/>
        <v>0</v>
      </c>
      <c r="T41" s="218">
        <f t="shared" si="29"/>
        <v>0</v>
      </c>
      <c r="U41" s="218">
        <f t="shared" si="29"/>
        <v>0</v>
      </c>
      <c r="V41" s="216">
        <f t="shared" si="29"/>
        <v>0</v>
      </c>
      <c r="W41" s="216">
        <f t="shared" si="29"/>
        <v>0</v>
      </c>
      <c r="X41" s="216">
        <f t="shared" si="29"/>
        <v>0</v>
      </c>
      <c r="Y41" s="218">
        <f t="shared" si="18"/>
        <v>0</v>
      </c>
      <c r="Z41" s="218">
        <f>SUM(Z42:Z44)</f>
        <v>0</v>
      </c>
      <c r="AA41" s="218">
        <f>SUM(AA42:AA44)</f>
        <v>0</v>
      </c>
      <c r="AB41" s="218">
        <f>SUM(AB42:AB44)</f>
        <v>0</v>
      </c>
      <c r="AC41" s="218">
        <f>SUM(AC42:AC44)</f>
        <v>0</v>
      </c>
      <c r="AD41" s="218">
        <f t="shared" si="19"/>
        <v>0</v>
      </c>
      <c r="AE41" s="218">
        <f>SUM(AE42:AE44)</f>
        <v>0</v>
      </c>
      <c r="AF41" s="218">
        <f>SUM(AF42:AF44)</f>
        <v>0</v>
      </c>
      <c r="AG41" s="218">
        <f>SUM(AG42:AG44)</f>
        <v>0</v>
      </c>
      <c r="AH41" s="218">
        <f>SUM(AH42:AH44)</f>
        <v>0</v>
      </c>
      <c r="AI41" s="218">
        <f t="shared" si="24"/>
        <v>0</v>
      </c>
      <c r="AJ41" s="218">
        <f>SUM(AJ42:AJ44)</f>
        <v>0</v>
      </c>
      <c r="AK41" s="218">
        <f>SUM(AK42:AK44)</f>
        <v>0</v>
      </c>
      <c r="AL41" s="218">
        <f>SUM(AL42:AL44)</f>
        <v>0</v>
      </c>
      <c r="AM41" s="218">
        <f>SUM(AM42:AM44)</f>
        <v>0</v>
      </c>
      <c r="AN41" s="218">
        <f t="shared" si="25"/>
        <v>0</v>
      </c>
      <c r="AO41" s="218">
        <f>SUM(AO42:AO44)</f>
        <v>0</v>
      </c>
      <c r="AP41" s="218">
        <f>SUM(AP42:AP44)</f>
        <v>0</v>
      </c>
      <c r="AQ41" s="218">
        <f>SUM(AQ42:AQ44)</f>
        <v>0</v>
      </c>
      <c r="AR41" s="218">
        <f>SUM(AR42:AR44)</f>
        <v>0</v>
      </c>
      <c r="AS41" s="218">
        <f t="shared" si="20"/>
        <v>0</v>
      </c>
      <c r="AT41" s="218">
        <f>SUM(AT42:AT44)</f>
        <v>0</v>
      </c>
      <c r="AU41" s="218">
        <f>SUM(AU42:AU44)</f>
        <v>0</v>
      </c>
      <c r="AV41" s="216">
        <f>SUM(AV42:AV44)</f>
        <v>0</v>
      </c>
      <c r="AW41" s="218">
        <f>SUM(AW42:AW44)</f>
        <v>0</v>
      </c>
      <c r="AX41" s="218">
        <f t="shared" si="21"/>
        <v>0</v>
      </c>
      <c r="AY41" s="218">
        <f>SUM(AY42:AY44)</f>
        <v>0</v>
      </c>
      <c r="AZ41" s="218">
        <f>SUM(AZ42:AZ44)</f>
        <v>0</v>
      </c>
      <c r="BA41" s="218">
        <f>SUM(BA42:BA44)</f>
        <v>0</v>
      </c>
      <c r="BB41" s="218">
        <f>SUM(BB42:BB44)</f>
        <v>0</v>
      </c>
      <c r="BC41" s="218">
        <f t="shared" si="22"/>
        <v>0</v>
      </c>
      <c r="BD41" s="218">
        <f>SUM(BD42:BD44)</f>
        <v>0</v>
      </c>
      <c r="BE41" s="218">
        <f>SUM(BE42:BE44)</f>
        <v>0</v>
      </c>
      <c r="BF41" s="216">
        <f>SUM(BF42:BF44)</f>
        <v>0</v>
      </c>
      <c r="BG41" s="218">
        <f>SUM(BG42:BG44)</f>
        <v>0</v>
      </c>
      <c r="BH41" s="218">
        <f t="shared" si="23"/>
        <v>0</v>
      </c>
      <c r="BI41" s="218">
        <f>SUM(BI42:BI44)</f>
        <v>0</v>
      </c>
      <c r="BJ41" s="218">
        <f>SUM(BJ42:BJ44)</f>
        <v>0</v>
      </c>
      <c r="BK41" s="218">
        <f>SUM(BK42:BK44)</f>
        <v>0</v>
      </c>
      <c r="BL41" s="218">
        <f>SUM(BL42:BL44)</f>
        <v>0</v>
      </c>
      <c r="BM41" s="215"/>
    </row>
    <row r="42" spans="1:65" ht="71.25" customHeight="1" x14ac:dyDescent="0.25">
      <c r="A42" s="151" t="s">
        <v>143</v>
      </c>
      <c r="B42" s="152" t="s">
        <v>140</v>
      </c>
      <c r="C42" s="215" t="s">
        <v>101</v>
      </c>
      <c r="D42" s="215" t="s">
        <v>101</v>
      </c>
      <c r="E42" s="215" t="s">
        <v>101</v>
      </c>
      <c r="F42" s="215" t="s">
        <v>101</v>
      </c>
      <c r="G42" s="215" t="s">
        <v>101</v>
      </c>
      <c r="H42" s="215" t="s">
        <v>101</v>
      </c>
      <c r="I42" s="215" t="s">
        <v>101</v>
      </c>
      <c r="J42" s="215" t="s">
        <v>101</v>
      </c>
      <c r="K42" s="215" t="s">
        <v>101</v>
      </c>
      <c r="L42" s="215" t="s">
        <v>101</v>
      </c>
      <c r="M42" s="215" t="s">
        <v>101</v>
      </c>
      <c r="N42" s="149">
        <v>0</v>
      </c>
      <c r="O42" s="218">
        <v>0</v>
      </c>
      <c r="P42" s="218">
        <v>0</v>
      </c>
      <c r="Q42" s="218">
        <v>0</v>
      </c>
      <c r="R42" s="218">
        <v>0</v>
      </c>
      <c r="S42" s="218">
        <v>0</v>
      </c>
      <c r="T42" s="218">
        <v>0</v>
      </c>
      <c r="U42" s="218">
        <v>0</v>
      </c>
      <c r="V42" s="216">
        <v>0</v>
      </c>
      <c r="W42" s="216">
        <v>0</v>
      </c>
      <c r="X42" s="216">
        <v>0</v>
      </c>
      <c r="Y42" s="218">
        <f t="shared" si="18"/>
        <v>0</v>
      </c>
      <c r="Z42" s="218">
        <v>0</v>
      </c>
      <c r="AA42" s="218">
        <v>0</v>
      </c>
      <c r="AB42" s="218">
        <v>0</v>
      </c>
      <c r="AC42" s="218">
        <v>0</v>
      </c>
      <c r="AD42" s="218">
        <f t="shared" si="19"/>
        <v>0</v>
      </c>
      <c r="AE42" s="218">
        <v>0</v>
      </c>
      <c r="AF42" s="218">
        <v>0</v>
      </c>
      <c r="AG42" s="218">
        <v>0</v>
      </c>
      <c r="AH42" s="218">
        <v>0</v>
      </c>
      <c r="AI42" s="218">
        <f t="shared" si="24"/>
        <v>0</v>
      </c>
      <c r="AJ42" s="218">
        <v>0</v>
      </c>
      <c r="AK42" s="218">
        <v>0</v>
      </c>
      <c r="AL42" s="218">
        <v>0</v>
      </c>
      <c r="AM42" s="218">
        <v>0</v>
      </c>
      <c r="AN42" s="218">
        <f t="shared" si="25"/>
        <v>0</v>
      </c>
      <c r="AO42" s="218">
        <v>0</v>
      </c>
      <c r="AP42" s="218">
        <v>0</v>
      </c>
      <c r="AQ42" s="218">
        <v>0</v>
      </c>
      <c r="AR42" s="218">
        <v>0</v>
      </c>
      <c r="AS42" s="218">
        <f t="shared" si="20"/>
        <v>0</v>
      </c>
      <c r="AT42" s="218">
        <v>0</v>
      </c>
      <c r="AU42" s="218">
        <v>0</v>
      </c>
      <c r="AV42" s="216">
        <v>0</v>
      </c>
      <c r="AW42" s="218">
        <v>0</v>
      </c>
      <c r="AX42" s="218">
        <f t="shared" si="21"/>
        <v>0</v>
      </c>
      <c r="AY42" s="218">
        <v>0</v>
      </c>
      <c r="AZ42" s="218">
        <v>0</v>
      </c>
      <c r="BA42" s="218">
        <v>0</v>
      </c>
      <c r="BB42" s="218">
        <v>0</v>
      </c>
      <c r="BC42" s="218">
        <f t="shared" si="22"/>
        <v>0</v>
      </c>
      <c r="BD42" s="218">
        <v>0</v>
      </c>
      <c r="BE42" s="218">
        <v>0</v>
      </c>
      <c r="BF42" s="216">
        <v>0</v>
      </c>
      <c r="BG42" s="218">
        <v>0</v>
      </c>
      <c r="BH42" s="218">
        <f t="shared" si="23"/>
        <v>0</v>
      </c>
      <c r="BI42" s="218">
        <v>0</v>
      </c>
      <c r="BJ42" s="218">
        <v>0</v>
      </c>
      <c r="BK42" s="218">
        <v>0</v>
      </c>
      <c r="BL42" s="218">
        <v>0</v>
      </c>
      <c r="BM42" s="215"/>
    </row>
    <row r="43" spans="1:65" ht="65.25" customHeight="1" x14ac:dyDescent="0.25">
      <c r="A43" s="151" t="s">
        <v>143</v>
      </c>
      <c r="B43" s="152" t="s">
        <v>141</v>
      </c>
      <c r="C43" s="215" t="s">
        <v>101</v>
      </c>
      <c r="D43" s="215" t="s">
        <v>101</v>
      </c>
      <c r="E43" s="215" t="s">
        <v>101</v>
      </c>
      <c r="F43" s="215" t="s">
        <v>101</v>
      </c>
      <c r="G43" s="215" t="s">
        <v>101</v>
      </c>
      <c r="H43" s="215" t="s">
        <v>101</v>
      </c>
      <c r="I43" s="215" t="s">
        <v>101</v>
      </c>
      <c r="J43" s="215" t="s">
        <v>101</v>
      </c>
      <c r="K43" s="215" t="s">
        <v>101</v>
      </c>
      <c r="L43" s="215" t="s">
        <v>101</v>
      </c>
      <c r="M43" s="215" t="s">
        <v>101</v>
      </c>
      <c r="N43" s="149">
        <v>0</v>
      </c>
      <c r="O43" s="218">
        <v>0</v>
      </c>
      <c r="P43" s="218">
        <v>0</v>
      </c>
      <c r="Q43" s="218">
        <v>0</v>
      </c>
      <c r="R43" s="218">
        <v>0</v>
      </c>
      <c r="S43" s="218">
        <v>0</v>
      </c>
      <c r="T43" s="218">
        <v>0</v>
      </c>
      <c r="U43" s="218">
        <v>0</v>
      </c>
      <c r="V43" s="216">
        <v>0</v>
      </c>
      <c r="W43" s="216">
        <v>0</v>
      </c>
      <c r="X43" s="216">
        <v>0</v>
      </c>
      <c r="Y43" s="218">
        <f t="shared" si="18"/>
        <v>0</v>
      </c>
      <c r="Z43" s="218">
        <v>0</v>
      </c>
      <c r="AA43" s="218">
        <v>0</v>
      </c>
      <c r="AB43" s="218">
        <v>0</v>
      </c>
      <c r="AC43" s="218">
        <v>0</v>
      </c>
      <c r="AD43" s="218">
        <f t="shared" si="19"/>
        <v>0</v>
      </c>
      <c r="AE43" s="218">
        <v>0</v>
      </c>
      <c r="AF43" s="218">
        <v>0</v>
      </c>
      <c r="AG43" s="218">
        <v>0</v>
      </c>
      <c r="AH43" s="218">
        <v>0</v>
      </c>
      <c r="AI43" s="218">
        <f t="shared" si="24"/>
        <v>0</v>
      </c>
      <c r="AJ43" s="218">
        <v>0</v>
      </c>
      <c r="AK43" s="218">
        <v>0</v>
      </c>
      <c r="AL43" s="218">
        <v>0</v>
      </c>
      <c r="AM43" s="218">
        <v>0</v>
      </c>
      <c r="AN43" s="218">
        <f t="shared" si="25"/>
        <v>0</v>
      </c>
      <c r="AO43" s="218">
        <v>0</v>
      </c>
      <c r="AP43" s="218">
        <v>0</v>
      </c>
      <c r="AQ43" s="218">
        <v>0</v>
      </c>
      <c r="AR43" s="218">
        <v>0</v>
      </c>
      <c r="AS43" s="218">
        <f t="shared" si="20"/>
        <v>0</v>
      </c>
      <c r="AT43" s="218">
        <v>0</v>
      </c>
      <c r="AU43" s="218">
        <v>0</v>
      </c>
      <c r="AV43" s="216">
        <v>0</v>
      </c>
      <c r="AW43" s="218">
        <v>0</v>
      </c>
      <c r="AX43" s="218">
        <f t="shared" si="21"/>
        <v>0</v>
      </c>
      <c r="AY43" s="218">
        <v>0</v>
      </c>
      <c r="AZ43" s="218">
        <v>0</v>
      </c>
      <c r="BA43" s="218">
        <v>0</v>
      </c>
      <c r="BB43" s="218">
        <v>0</v>
      </c>
      <c r="BC43" s="218">
        <f t="shared" si="22"/>
        <v>0</v>
      </c>
      <c r="BD43" s="218">
        <v>0</v>
      </c>
      <c r="BE43" s="218">
        <v>0</v>
      </c>
      <c r="BF43" s="216">
        <v>0</v>
      </c>
      <c r="BG43" s="218">
        <v>0</v>
      </c>
      <c r="BH43" s="218">
        <f t="shared" si="23"/>
        <v>0</v>
      </c>
      <c r="BI43" s="218">
        <v>0</v>
      </c>
      <c r="BJ43" s="218">
        <v>0</v>
      </c>
      <c r="BK43" s="218">
        <v>0</v>
      </c>
      <c r="BL43" s="218">
        <v>0</v>
      </c>
      <c r="BM43" s="215"/>
    </row>
    <row r="44" spans="1:65" ht="62.25" customHeight="1" x14ac:dyDescent="0.25">
      <c r="A44" s="151" t="s">
        <v>143</v>
      </c>
      <c r="B44" s="152" t="s">
        <v>144</v>
      </c>
      <c r="C44" s="215" t="s">
        <v>101</v>
      </c>
      <c r="D44" s="215" t="s">
        <v>101</v>
      </c>
      <c r="E44" s="215" t="s">
        <v>101</v>
      </c>
      <c r="F44" s="215" t="s">
        <v>101</v>
      </c>
      <c r="G44" s="215" t="s">
        <v>101</v>
      </c>
      <c r="H44" s="215" t="s">
        <v>101</v>
      </c>
      <c r="I44" s="215" t="s">
        <v>101</v>
      </c>
      <c r="J44" s="215" t="s">
        <v>101</v>
      </c>
      <c r="K44" s="215" t="s">
        <v>101</v>
      </c>
      <c r="L44" s="215" t="s">
        <v>101</v>
      </c>
      <c r="M44" s="215" t="s">
        <v>101</v>
      </c>
      <c r="N44" s="149">
        <v>0</v>
      </c>
      <c r="O44" s="218">
        <v>0</v>
      </c>
      <c r="P44" s="218">
        <v>0</v>
      </c>
      <c r="Q44" s="218">
        <v>0</v>
      </c>
      <c r="R44" s="218">
        <v>0</v>
      </c>
      <c r="S44" s="218">
        <v>0</v>
      </c>
      <c r="T44" s="218">
        <v>0</v>
      </c>
      <c r="U44" s="218">
        <v>0</v>
      </c>
      <c r="V44" s="216">
        <v>0</v>
      </c>
      <c r="W44" s="216">
        <v>0</v>
      </c>
      <c r="X44" s="216">
        <v>0</v>
      </c>
      <c r="Y44" s="218">
        <f t="shared" si="18"/>
        <v>0</v>
      </c>
      <c r="Z44" s="218">
        <v>0</v>
      </c>
      <c r="AA44" s="218">
        <v>0</v>
      </c>
      <c r="AB44" s="218">
        <v>0</v>
      </c>
      <c r="AC44" s="218">
        <v>0</v>
      </c>
      <c r="AD44" s="218">
        <f t="shared" si="19"/>
        <v>0</v>
      </c>
      <c r="AE44" s="218">
        <v>0</v>
      </c>
      <c r="AF44" s="218">
        <v>0</v>
      </c>
      <c r="AG44" s="218">
        <v>0</v>
      </c>
      <c r="AH44" s="218">
        <v>0</v>
      </c>
      <c r="AI44" s="218">
        <f t="shared" si="24"/>
        <v>0</v>
      </c>
      <c r="AJ44" s="218">
        <v>0</v>
      </c>
      <c r="AK44" s="218">
        <v>0</v>
      </c>
      <c r="AL44" s="218">
        <v>0</v>
      </c>
      <c r="AM44" s="218">
        <v>0</v>
      </c>
      <c r="AN44" s="218">
        <f t="shared" si="25"/>
        <v>0</v>
      </c>
      <c r="AO44" s="218">
        <v>0</v>
      </c>
      <c r="AP44" s="218">
        <v>0</v>
      </c>
      <c r="AQ44" s="218">
        <v>0</v>
      </c>
      <c r="AR44" s="218">
        <v>0</v>
      </c>
      <c r="AS44" s="218">
        <f t="shared" si="20"/>
        <v>0</v>
      </c>
      <c r="AT44" s="218">
        <v>0</v>
      </c>
      <c r="AU44" s="218">
        <v>0</v>
      </c>
      <c r="AV44" s="216">
        <v>0</v>
      </c>
      <c r="AW44" s="218">
        <v>0</v>
      </c>
      <c r="AX44" s="218">
        <f t="shared" si="21"/>
        <v>0</v>
      </c>
      <c r="AY44" s="218">
        <v>0</v>
      </c>
      <c r="AZ44" s="218">
        <v>0</v>
      </c>
      <c r="BA44" s="218">
        <v>0</v>
      </c>
      <c r="BB44" s="218">
        <v>0</v>
      </c>
      <c r="BC44" s="218">
        <f t="shared" si="22"/>
        <v>0</v>
      </c>
      <c r="BD44" s="218">
        <v>0</v>
      </c>
      <c r="BE44" s="218">
        <v>0</v>
      </c>
      <c r="BF44" s="216">
        <v>0</v>
      </c>
      <c r="BG44" s="218">
        <v>0</v>
      </c>
      <c r="BH44" s="218">
        <f t="shared" si="23"/>
        <v>0</v>
      </c>
      <c r="BI44" s="218">
        <v>0</v>
      </c>
      <c r="BJ44" s="218">
        <v>0</v>
      </c>
      <c r="BK44" s="218">
        <v>0</v>
      </c>
      <c r="BL44" s="218">
        <v>0</v>
      </c>
      <c r="BM44" s="215"/>
    </row>
    <row r="45" spans="1:65" ht="51.75" customHeight="1" x14ac:dyDescent="0.25">
      <c r="A45" s="151" t="s">
        <v>145</v>
      </c>
      <c r="B45" s="152" t="s">
        <v>146</v>
      </c>
      <c r="C45" s="215" t="s">
        <v>101</v>
      </c>
      <c r="D45" s="215" t="s">
        <v>101</v>
      </c>
      <c r="E45" s="215" t="s">
        <v>101</v>
      </c>
      <c r="F45" s="215" t="s">
        <v>101</v>
      </c>
      <c r="G45" s="215" t="s">
        <v>101</v>
      </c>
      <c r="H45" s="215" t="s">
        <v>101</v>
      </c>
      <c r="I45" s="215" t="s">
        <v>101</v>
      </c>
      <c r="J45" s="215" t="s">
        <v>101</v>
      </c>
      <c r="K45" s="215" t="s">
        <v>101</v>
      </c>
      <c r="L45" s="215" t="s">
        <v>101</v>
      </c>
      <c r="M45" s="215" t="s">
        <v>101</v>
      </c>
      <c r="N45" s="149">
        <v>0</v>
      </c>
      <c r="O45" s="218">
        <f t="shared" ref="O45:X45" si="30">SUM(O46:O47)</f>
        <v>0</v>
      </c>
      <c r="P45" s="218">
        <f t="shared" si="30"/>
        <v>0</v>
      </c>
      <c r="Q45" s="218">
        <f t="shared" si="30"/>
        <v>0</v>
      </c>
      <c r="R45" s="218">
        <f t="shared" si="30"/>
        <v>0</v>
      </c>
      <c r="S45" s="218">
        <f t="shared" si="30"/>
        <v>0</v>
      </c>
      <c r="T45" s="218">
        <f t="shared" si="30"/>
        <v>0</v>
      </c>
      <c r="U45" s="218">
        <f t="shared" si="30"/>
        <v>0</v>
      </c>
      <c r="V45" s="216">
        <f t="shared" si="30"/>
        <v>0</v>
      </c>
      <c r="W45" s="216">
        <f t="shared" si="30"/>
        <v>0</v>
      </c>
      <c r="X45" s="216">
        <f t="shared" si="30"/>
        <v>0</v>
      </c>
      <c r="Y45" s="218">
        <f t="shared" si="18"/>
        <v>0</v>
      </c>
      <c r="Z45" s="218">
        <f>SUM(Z46:Z47)</f>
        <v>0</v>
      </c>
      <c r="AA45" s="218">
        <f>SUM(AA46:AA47)</f>
        <v>0</v>
      </c>
      <c r="AB45" s="218">
        <f>SUM(AB46:AB47)</f>
        <v>0</v>
      </c>
      <c r="AC45" s="218">
        <f>SUM(AC46:AC47)</f>
        <v>0</v>
      </c>
      <c r="AD45" s="218">
        <f t="shared" si="19"/>
        <v>0</v>
      </c>
      <c r="AE45" s="218">
        <f>SUM(AE46:AE47)</f>
        <v>0</v>
      </c>
      <c r="AF45" s="218">
        <f>SUM(AF46:AF47)</f>
        <v>0</v>
      </c>
      <c r="AG45" s="218">
        <f>SUM(AG46:AG47)</f>
        <v>0</v>
      </c>
      <c r="AH45" s="218">
        <f>SUM(AH46:AH47)</f>
        <v>0</v>
      </c>
      <c r="AI45" s="218">
        <f t="shared" si="24"/>
        <v>0</v>
      </c>
      <c r="AJ45" s="218">
        <f>SUM(AJ46:AJ47)</f>
        <v>0</v>
      </c>
      <c r="AK45" s="218">
        <f>SUM(AK46:AK47)</f>
        <v>0</v>
      </c>
      <c r="AL45" s="218">
        <f>SUM(AL46:AL47)</f>
        <v>0</v>
      </c>
      <c r="AM45" s="218">
        <f>SUM(AM46:AM47)</f>
        <v>0</v>
      </c>
      <c r="AN45" s="218">
        <f t="shared" si="25"/>
        <v>0</v>
      </c>
      <c r="AO45" s="218">
        <f>SUM(AO46:AO47)</f>
        <v>0</v>
      </c>
      <c r="AP45" s="218">
        <f>SUM(AP46:AP47)</f>
        <v>0</v>
      </c>
      <c r="AQ45" s="218">
        <f>SUM(AQ46:AQ47)</f>
        <v>0</v>
      </c>
      <c r="AR45" s="218">
        <f>SUM(AR46:AR47)</f>
        <v>0</v>
      </c>
      <c r="AS45" s="218">
        <f t="shared" si="20"/>
        <v>0</v>
      </c>
      <c r="AT45" s="218">
        <f>SUM(AT46:AT47)</f>
        <v>0</v>
      </c>
      <c r="AU45" s="218">
        <f>SUM(AU46:AU47)</f>
        <v>0</v>
      </c>
      <c r="AV45" s="216">
        <f>SUM(AV46:AV47)</f>
        <v>0</v>
      </c>
      <c r="AW45" s="218">
        <f>SUM(AW46:AW47)</f>
        <v>0</v>
      </c>
      <c r="AX45" s="218">
        <f t="shared" si="21"/>
        <v>0</v>
      </c>
      <c r="AY45" s="218">
        <f>SUM(AY46:AY47)</f>
        <v>0</v>
      </c>
      <c r="AZ45" s="218">
        <f>SUM(AZ46:AZ47)</f>
        <v>0</v>
      </c>
      <c r="BA45" s="218">
        <f>SUM(BA46:BA47)</f>
        <v>0</v>
      </c>
      <c r="BB45" s="218">
        <f>SUM(BB46:BB47)</f>
        <v>0</v>
      </c>
      <c r="BC45" s="218">
        <f t="shared" si="22"/>
        <v>0</v>
      </c>
      <c r="BD45" s="218">
        <f>SUM(BD46:BD47)</f>
        <v>0</v>
      </c>
      <c r="BE45" s="218">
        <f>SUM(BE46:BE47)</f>
        <v>0</v>
      </c>
      <c r="BF45" s="216">
        <f>SUM(BF46:BF47)</f>
        <v>0</v>
      </c>
      <c r="BG45" s="218">
        <f>SUM(BG46:BG47)</f>
        <v>0</v>
      </c>
      <c r="BH45" s="218">
        <f t="shared" si="23"/>
        <v>0</v>
      </c>
      <c r="BI45" s="218">
        <f>SUM(BI46:BI47)</f>
        <v>0</v>
      </c>
      <c r="BJ45" s="218">
        <f>SUM(BJ46:BJ47)</f>
        <v>0</v>
      </c>
      <c r="BK45" s="218">
        <f>SUM(BK46:BK47)</f>
        <v>0</v>
      </c>
      <c r="BL45" s="218">
        <f>SUM(BL46:BL47)</f>
        <v>0</v>
      </c>
      <c r="BM45" s="215"/>
    </row>
    <row r="46" spans="1:65" ht="48.75" customHeight="1" x14ac:dyDescent="0.25">
      <c r="A46" s="151" t="s">
        <v>147</v>
      </c>
      <c r="B46" s="152" t="s">
        <v>148</v>
      </c>
      <c r="C46" s="215" t="s">
        <v>101</v>
      </c>
      <c r="D46" s="215" t="s">
        <v>101</v>
      </c>
      <c r="E46" s="215" t="s">
        <v>101</v>
      </c>
      <c r="F46" s="215" t="s">
        <v>101</v>
      </c>
      <c r="G46" s="215" t="s">
        <v>101</v>
      </c>
      <c r="H46" s="215" t="s">
        <v>101</v>
      </c>
      <c r="I46" s="215" t="s">
        <v>101</v>
      </c>
      <c r="J46" s="215" t="s">
        <v>101</v>
      </c>
      <c r="K46" s="215" t="s">
        <v>101</v>
      </c>
      <c r="L46" s="215" t="s">
        <v>101</v>
      </c>
      <c r="M46" s="215" t="s">
        <v>101</v>
      </c>
      <c r="N46" s="149">
        <v>0</v>
      </c>
      <c r="O46" s="218">
        <v>0</v>
      </c>
      <c r="P46" s="218">
        <v>0</v>
      </c>
      <c r="Q46" s="218">
        <v>0</v>
      </c>
      <c r="R46" s="218">
        <v>0</v>
      </c>
      <c r="S46" s="218">
        <v>0</v>
      </c>
      <c r="T46" s="218">
        <v>0</v>
      </c>
      <c r="U46" s="218">
        <v>0</v>
      </c>
      <c r="V46" s="216">
        <v>0</v>
      </c>
      <c r="W46" s="216">
        <v>0</v>
      </c>
      <c r="X46" s="216">
        <v>0</v>
      </c>
      <c r="Y46" s="218">
        <f t="shared" si="18"/>
        <v>0</v>
      </c>
      <c r="Z46" s="218">
        <v>0</v>
      </c>
      <c r="AA46" s="218">
        <v>0</v>
      </c>
      <c r="AB46" s="218">
        <v>0</v>
      </c>
      <c r="AC46" s="218">
        <v>0</v>
      </c>
      <c r="AD46" s="218">
        <f t="shared" si="19"/>
        <v>0</v>
      </c>
      <c r="AE46" s="218">
        <v>0</v>
      </c>
      <c r="AF46" s="218">
        <v>0</v>
      </c>
      <c r="AG46" s="218">
        <v>0</v>
      </c>
      <c r="AH46" s="218">
        <v>0</v>
      </c>
      <c r="AI46" s="218">
        <f t="shared" si="24"/>
        <v>0</v>
      </c>
      <c r="AJ46" s="218">
        <v>0</v>
      </c>
      <c r="AK46" s="218">
        <v>0</v>
      </c>
      <c r="AL46" s="218">
        <v>0</v>
      </c>
      <c r="AM46" s="218">
        <v>0</v>
      </c>
      <c r="AN46" s="218">
        <f t="shared" si="25"/>
        <v>0</v>
      </c>
      <c r="AO46" s="218">
        <v>0</v>
      </c>
      <c r="AP46" s="218">
        <v>0</v>
      </c>
      <c r="AQ46" s="218">
        <v>0</v>
      </c>
      <c r="AR46" s="218">
        <v>0</v>
      </c>
      <c r="AS46" s="218">
        <f t="shared" si="20"/>
        <v>0</v>
      </c>
      <c r="AT46" s="218">
        <v>0</v>
      </c>
      <c r="AU46" s="218">
        <v>0</v>
      </c>
      <c r="AV46" s="216">
        <v>0</v>
      </c>
      <c r="AW46" s="218">
        <v>0</v>
      </c>
      <c r="AX46" s="218">
        <f t="shared" si="21"/>
        <v>0</v>
      </c>
      <c r="AY46" s="218">
        <v>0</v>
      </c>
      <c r="AZ46" s="218">
        <v>0</v>
      </c>
      <c r="BA46" s="218">
        <v>0</v>
      </c>
      <c r="BB46" s="218">
        <v>0</v>
      </c>
      <c r="BC46" s="218">
        <f t="shared" si="22"/>
        <v>0</v>
      </c>
      <c r="BD46" s="218">
        <v>0</v>
      </c>
      <c r="BE46" s="218">
        <v>0</v>
      </c>
      <c r="BF46" s="216">
        <v>0</v>
      </c>
      <c r="BG46" s="218">
        <v>0</v>
      </c>
      <c r="BH46" s="218">
        <f t="shared" si="23"/>
        <v>0</v>
      </c>
      <c r="BI46" s="218">
        <v>0</v>
      </c>
      <c r="BJ46" s="218">
        <v>0</v>
      </c>
      <c r="BK46" s="218">
        <v>0</v>
      </c>
      <c r="BL46" s="218">
        <v>0</v>
      </c>
      <c r="BM46" s="215"/>
    </row>
    <row r="47" spans="1:65" ht="47.25" customHeight="1" x14ac:dyDescent="0.25">
      <c r="A47" s="151" t="s">
        <v>149</v>
      </c>
      <c r="B47" s="152" t="s">
        <v>150</v>
      </c>
      <c r="C47" s="215" t="s">
        <v>101</v>
      </c>
      <c r="D47" s="215" t="s">
        <v>101</v>
      </c>
      <c r="E47" s="215" t="s">
        <v>101</v>
      </c>
      <c r="F47" s="215" t="s">
        <v>101</v>
      </c>
      <c r="G47" s="215" t="s">
        <v>101</v>
      </c>
      <c r="H47" s="215" t="s">
        <v>101</v>
      </c>
      <c r="I47" s="215" t="s">
        <v>101</v>
      </c>
      <c r="J47" s="215" t="s">
        <v>101</v>
      </c>
      <c r="K47" s="215" t="s">
        <v>101</v>
      </c>
      <c r="L47" s="215" t="s">
        <v>101</v>
      </c>
      <c r="M47" s="215" t="s">
        <v>101</v>
      </c>
      <c r="N47" s="149">
        <v>0</v>
      </c>
      <c r="O47" s="218">
        <v>0</v>
      </c>
      <c r="P47" s="218">
        <v>0</v>
      </c>
      <c r="Q47" s="218">
        <v>0</v>
      </c>
      <c r="R47" s="218">
        <v>0</v>
      </c>
      <c r="S47" s="218">
        <v>0</v>
      </c>
      <c r="T47" s="218">
        <v>0</v>
      </c>
      <c r="U47" s="218">
        <v>0</v>
      </c>
      <c r="V47" s="216">
        <v>0</v>
      </c>
      <c r="W47" s="216">
        <v>0</v>
      </c>
      <c r="X47" s="216">
        <v>0</v>
      </c>
      <c r="Y47" s="218">
        <f t="shared" si="18"/>
        <v>0</v>
      </c>
      <c r="Z47" s="218">
        <v>0</v>
      </c>
      <c r="AA47" s="218">
        <v>0</v>
      </c>
      <c r="AB47" s="218">
        <v>0</v>
      </c>
      <c r="AC47" s="218">
        <v>0</v>
      </c>
      <c r="AD47" s="218">
        <f t="shared" si="19"/>
        <v>0</v>
      </c>
      <c r="AE47" s="218">
        <v>0</v>
      </c>
      <c r="AF47" s="218">
        <v>0</v>
      </c>
      <c r="AG47" s="218">
        <v>0</v>
      </c>
      <c r="AH47" s="218">
        <v>0</v>
      </c>
      <c r="AI47" s="218">
        <f t="shared" si="24"/>
        <v>0</v>
      </c>
      <c r="AJ47" s="218">
        <v>0</v>
      </c>
      <c r="AK47" s="218">
        <v>0</v>
      </c>
      <c r="AL47" s="218">
        <v>0</v>
      </c>
      <c r="AM47" s="218">
        <v>0</v>
      </c>
      <c r="AN47" s="218">
        <f t="shared" si="25"/>
        <v>0</v>
      </c>
      <c r="AO47" s="218">
        <v>0</v>
      </c>
      <c r="AP47" s="218">
        <v>0</v>
      </c>
      <c r="AQ47" s="218">
        <v>0</v>
      </c>
      <c r="AR47" s="218">
        <v>0</v>
      </c>
      <c r="AS47" s="218">
        <f t="shared" si="20"/>
        <v>0</v>
      </c>
      <c r="AT47" s="218">
        <v>0</v>
      </c>
      <c r="AU47" s="218">
        <v>0</v>
      </c>
      <c r="AV47" s="216">
        <v>0</v>
      </c>
      <c r="AW47" s="218">
        <v>0</v>
      </c>
      <c r="AX47" s="218">
        <f t="shared" si="21"/>
        <v>0</v>
      </c>
      <c r="AY47" s="218">
        <v>0</v>
      </c>
      <c r="AZ47" s="218">
        <v>0</v>
      </c>
      <c r="BA47" s="218">
        <v>0</v>
      </c>
      <c r="BB47" s="218">
        <v>0</v>
      </c>
      <c r="BC47" s="218">
        <f t="shared" si="22"/>
        <v>0</v>
      </c>
      <c r="BD47" s="218">
        <v>0</v>
      </c>
      <c r="BE47" s="218">
        <v>0</v>
      </c>
      <c r="BF47" s="216">
        <v>0</v>
      </c>
      <c r="BG47" s="218">
        <v>0</v>
      </c>
      <c r="BH47" s="218">
        <f t="shared" si="23"/>
        <v>0</v>
      </c>
      <c r="BI47" s="218">
        <v>0</v>
      </c>
      <c r="BJ47" s="218">
        <v>0</v>
      </c>
      <c r="BK47" s="218">
        <v>0</v>
      </c>
      <c r="BL47" s="218">
        <v>0</v>
      </c>
      <c r="BM47" s="215"/>
    </row>
    <row r="48" spans="1:65" ht="33" customHeight="1" x14ac:dyDescent="0.25">
      <c r="A48" s="151" t="s">
        <v>151</v>
      </c>
      <c r="B48" s="152" t="s">
        <v>152</v>
      </c>
      <c r="C48" s="215" t="s">
        <v>101</v>
      </c>
      <c r="D48" s="215" t="s">
        <v>101</v>
      </c>
      <c r="E48" s="215" t="s">
        <v>101</v>
      </c>
      <c r="F48" s="215" t="s">
        <v>101</v>
      </c>
      <c r="G48" s="215" t="s">
        <v>101</v>
      </c>
      <c r="H48" s="215" t="s">
        <v>101</v>
      </c>
      <c r="I48" s="215" t="s">
        <v>101</v>
      </c>
      <c r="J48" s="215" t="s">
        <v>101</v>
      </c>
      <c r="K48" s="215" t="s">
        <v>101</v>
      </c>
      <c r="L48" s="215" t="s">
        <v>101</v>
      </c>
      <c r="M48" s="215" t="s">
        <v>101</v>
      </c>
      <c r="N48" s="149">
        <v>0</v>
      </c>
      <c r="O48" s="218">
        <f t="shared" ref="O48:X48" si="31">O49+O68+O75</f>
        <v>4.2530000000000001</v>
      </c>
      <c r="P48" s="218">
        <f t="shared" si="31"/>
        <v>54.503150380000008</v>
      </c>
      <c r="Q48" s="218">
        <f t="shared" si="31"/>
        <v>54.503150380000008</v>
      </c>
      <c r="R48" s="218">
        <f t="shared" si="31"/>
        <v>54.50311846000001</v>
      </c>
      <c r="S48" s="218">
        <f t="shared" si="31"/>
        <v>54.50311846000001</v>
      </c>
      <c r="T48" s="218">
        <f t="shared" si="31"/>
        <v>54.503150380000008</v>
      </c>
      <c r="U48" s="218">
        <f t="shared" si="31"/>
        <v>54.50311846000001</v>
      </c>
      <c r="V48" s="216">
        <f t="shared" si="31"/>
        <v>51.668859392000002</v>
      </c>
      <c r="W48" s="216">
        <f t="shared" si="31"/>
        <v>34.403782831999997</v>
      </c>
      <c r="X48" s="216">
        <f t="shared" si="31"/>
        <v>34.403782831999997</v>
      </c>
      <c r="Y48" s="218">
        <f t="shared" si="18"/>
        <v>18.852000700000001</v>
      </c>
      <c r="Z48" s="218">
        <f>Z49+Z68+Z75</f>
        <v>0</v>
      </c>
      <c r="AA48" s="218">
        <f>AA49+AA68+AA75</f>
        <v>0</v>
      </c>
      <c r="AB48" s="218">
        <f>AB49+AB68+AB75</f>
        <v>15.984945949152543</v>
      </c>
      <c r="AC48" s="218">
        <f>AC49+AC68+AC75</f>
        <v>2.8670547508474575</v>
      </c>
      <c r="AD48" s="218">
        <f t="shared" si="19"/>
        <v>17.26519678</v>
      </c>
      <c r="AE48" s="218">
        <f>AE49+AE68+AE75</f>
        <v>0</v>
      </c>
      <c r="AF48" s="218">
        <f>AF49+AF68+AF75</f>
        <v>0</v>
      </c>
      <c r="AG48" s="218">
        <f>AG49+AG68+AG75</f>
        <v>14.640196859152542</v>
      </c>
      <c r="AH48" s="218">
        <f>AH49+AH68+AH75</f>
        <v>2.6249999208474577</v>
      </c>
      <c r="AI48" s="218">
        <f t="shared" si="24"/>
        <v>18.852000700000001</v>
      </c>
      <c r="AJ48" s="218">
        <f>AJ49+AJ68+AJ75</f>
        <v>0</v>
      </c>
      <c r="AK48" s="218">
        <f>AK49+AK68+AK75</f>
        <v>0</v>
      </c>
      <c r="AL48" s="218">
        <f>AL49+AL68+AL75</f>
        <v>15.984945949152543</v>
      </c>
      <c r="AM48" s="218">
        <f>AM49+AM68+AM75</f>
        <v>2.8670547508474575</v>
      </c>
      <c r="AN48" s="218">
        <f t="shared" si="25"/>
        <v>18.852000700000001</v>
      </c>
      <c r="AO48" s="218">
        <f>AO49+AO68+AO75</f>
        <v>0</v>
      </c>
      <c r="AP48" s="218">
        <f>AP49+AP68+AP75</f>
        <v>0</v>
      </c>
      <c r="AQ48" s="218">
        <f>AQ49+AQ68+AQ75</f>
        <v>15.984945949152543</v>
      </c>
      <c r="AR48" s="218">
        <f>AR49+AR68+AR75</f>
        <v>2.8670547508474575</v>
      </c>
      <c r="AS48" s="218">
        <f t="shared" si="20"/>
        <v>12.195</v>
      </c>
      <c r="AT48" s="218">
        <f>AT49+AT68+AT75</f>
        <v>0</v>
      </c>
      <c r="AU48" s="218">
        <f>AU49+AU68+AU75</f>
        <v>0</v>
      </c>
      <c r="AV48" s="216">
        <f>AV49+AV68+AV75</f>
        <v>12.195</v>
      </c>
      <c r="AW48" s="218">
        <f>AW49+AW68+AW75</f>
        <v>0</v>
      </c>
      <c r="AX48" s="218">
        <f t="shared" si="21"/>
        <v>2.1888049999999999</v>
      </c>
      <c r="AY48" s="218">
        <f>AY49+AY68+AY75</f>
        <v>0</v>
      </c>
      <c r="AZ48" s="218">
        <f>AZ49+AZ68+AZ75</f>
        <v>0</v>
      </c>
      <c r="BA48" s="218">
        <f>BA49+BA68+BA75</f>
        <v>2.1888049999999999</v>
      </c>
      <c r="BB48" s="218">
        <f>BB49+BB68+BB75</f>
        <v>0</v>
      </c>
      <c r="BC48" s="218">
        <f t="shared" si="22"/>
        <v>12.195</v>
      </c>
      <c r="BD48" s="218">
        <f>BD49+BD68+BD75</f>
        <v>0</v>
      </c>
      <c r="BE48" s="218">
        <f>BE49+BE68+BE75</f>
        <v>0</v>
      </c>
      <c r="BF48" s="216">
        <f>BF49+BF68+BF75</f>
        <v>12.195</v>
      </c>
      <c r="BG48" s="218">
        <f>BG49+BG68+BG75</f>
        <v>0</v>
      </c>
      <c r="BH48" s="218">
        <f t="shared" si="23"/>
        <v>2.1888049999999999</v>
      </c>
      <c r="BI48" s="218">
        <f>BI49+BI68+BI75</f>
        <v>0</v>
      </c>
      <c r="BJ48" s="218">
        <f>BJ49+BJ68+BJ75</f>
        <v>0</v>
      </c>
      <c r="BK48" s="218">
        <f>BK49+BK68+BK75</f>
        <v>2.1888049999999999</v>
      </c>
      <c r="BL48" s="218">
        <f>BL49+BL68+BL75</f>
        <v>0</v>
      </c>
      <c r="BM48" s="215"/>
    </row>
    <row r="49" spans="1:65" ht="51.75" customHeight="1" x14ac:dyDescent="0.25">
      <c r="A49" s="151" t="s">
        <v>153</v>
      </c>
      <c r="B49" s="152" t="s">
        <v>154</v>
      </c>
      <c r="C49" s="215" t="s">
        <v>101</v>
      </c>
      <c r="D49" s="215" t="s">
        <v>101</v>
      </c>
      <c r="E49" s="215" t="s">
        <v>101</v>
      </c>
      <c r="F49" s="215" t="s">
        <v>101</v>
      </c>
      <c r="G49" s="215" t="s">
        <v>101</v>
      </c>
      <c r="H49" s="215" t="s">
        <v>101</v>
      </c>
      <c r="I49" s="215" t="s">
        <v>101</v>
      </c>
      <c r="J49" s="215" t="s">
        <v>101</v>
      </c>
      <c r="K49" s="215" t="s">
        <v>101</v>
      </c>
      <c r="L49" s="215" t="s">
        <v>101</v>
      </c>
      <c r="M49" s="215" t="s">
        <v>101</v>
      </c>
      <c r="N49" s="149">
        <v>0</v>
      </c>
      <c r="O49" s="218">
        <f t="shared" ref="O49:X49" si="32">O50+O67</f>
        <v>1.9239999999999999</v>
      </c>
      <c r="P49" s="218">
        <f t="shared" si="32"/>
        <v>43.124317700000006</v>
      </c>
      <c r="Q49" s="218">
        <f t="shared" si="32"/>
        <v>43.124317700000006</v>
      </c>
      <c r="R49" s="218">
        <f t="shared" si="32"/>
        <v>43.124285780000008</v>
      </c>
      <c r="S49" s="218">
        <f t="shared" si="32"/>
        <v>43.124285780000008</v>
      </c>
      <c r="T49" s="218">
        <f t="shared" si="32"/>
        <v>43.124317700000006</v>
      </c>
      <c r="U49" s="218">
        <f t="shared" si="32"/>
        <v>43.124285780000008</v>
      </c>
      <c r="V49" s="216">
        <f t="shared" si="32"/>
        <v>41.200649712000001</v>
      </c>
      <c r="W49" s="216">
        <f t="shared" si="32"/>
        <v>34.403782831999997</v>
      </c>
      <c r="X49" s="216">
        <f t="shared" si="32"/>
        <v>34.403782831999997</v>
      </c>
      <c r="Y49" s="218">
        <f t="shared" si="18"/>
        <v>8.3839708000000002</v>
      </c>
      <c r="Z49" s="218">
        <f>Z50+Z67</f>
        <v>0</v>
      </c>
      <c r="AA49" s="218">
        <f>AA50+AA67</f>
        <v>0</v>
      </c>
      <c r="AB49" s="218">
        <f>AB50+AB67</f>
        <v>7.1050599999999999</v>
      </c>
      <c r="AC49" s="218">
        <f>AC50+AC67</f>
        <v>1.2789107999999998</v>
      </c>
      <c r="AD49" s="218">
        <f t="shared" si="19"/>
        <v>6.7971668799999989</v>
      </c>
      <c r="AE49" s="218">
        <f>AE50+AE67</f>
        <v>0</v>
      </c>
      <c r="AF49" s="218">
        <f>AF50+AF67</f>
        <v>0</v>
      </c>
      <c r="AG49" s="218">
        <f>AG50+AG67</f>
        <v>5.7603109099999994</v>
      </c>
      <c r="AH49" s="218">
        <f>AH50+AH67</f>
        <v>1.03685597</v>
      </c>
      <c r="AI49" s="218">
        <f t="shared" si="24"/>
        <v>8.3839708000000002</v>
      </c>
      <c r="AJ49" s="218">
        <f>AJ50+AJ67</f>
        <v>0</v>
      </c>
      <c r="AK49" s="218">
        <f>AK50+AK67</f>
        <v>0</v>
      </c>
      <c r="AL49" s="218">
        <f>AL50+AL67</f>
        <v>7.1050599999999999</v>
      </c>
      <c r="AM49" s="218">
        <f>AM50+AM67</f>
        <v>1.2789107999999998</v>
      </c>
      <c r="AN49" s="218">
        <f t="shared" si="25"/>
        <v>8.3839708000000002</v>
      </c>
      <c r="AO49" s="218">
        <f>AO50+AO67</f>
        <v>0</v>
      </c>
      <c r="AP49" s="218">
        <f>AP50+AP67</f>
        <v>0</v>
      </c>
      <c r="AQ49" s="218">
        <f>AQ50+AQ67</f>
        <v>7.1050599999999999</v>
      </c>
      <c r="AR49" s="218">
        <f>AR50+AR67</f>
        <v>1.2789107999999998</v>
      </c>
      <c r="AS49" s="218">
        <f t="shared" si="20"/>
        <v>12.195</v>
      </c>
      <c r="AT49" s="218">
        <f>AT50+AT67</f>
        <v>0</v>
      </c>
      <c r="AU49" s="218">
        <f>AU50+AU67</f>
        <v>0</v>
      </c>
      <c r="AV49" s="216">
        <f>AV50+AV67</f>
        <v>12.195</v>
      </c>
      <c r="AW49" s="218">
        <f>AW50+AW67</f>
        <v>0</v>
      </c>
      <c r="AX49" s="218">
        <f t="shared" si="21"/>
        <v>2.1888049999999999</v>
      </c>
      <c r="AY49" s="218">
        <f>AY50+AY67</f>
        <v>0</v>
      </c>
      <c r="AZ49" s="218">
        <f>AZ50+AZ67</f>
        <v>0</v>
      </c>
      <c r="BA49" s="218">
        <f>BA50+BA67</f>
        <v>2.1888049999999999</v>
      </c>
      <c r="BB49" s="218">
        <f>BB50+BB67</f>
        <v>0</v>
      </c>
      <c r="BC49" s="218">
        <f t="shared" si="22"/>
        <v>12.195</v>
      </c>
      <c r="BD49" s="218">
        <f>BD50+BD67</f>
        <v>0</v>
      </c>
      <c r="BE49" s="218">
        <f>BE50+BE67</f>
        <v>0</v>
      </c>
      <c r="BF49" s="216">
        <f>BF50+BF67</f>
        <v>12.195</v>
      </c>
      <c r="BG49" s="218">
        <f>BG50+BG67</f>
        <v>0</v>
      </c>
      <c r="BH49" s="218">
        <f t="shared" si="23"/>
        <v>2.1888049999999999</v>
      </c>
      <c r="BI49" s="218">
        <f>BI50+BI67</f>
        <v>0</v>
      </c>
      <c r="BJ49" s="218">
        <f>BJ50+BJ67</f>
        <v>0</v>
      </c>
      <c r="BK49" s="218">
        <f>BK50+BK67</f>
        <v>2.1888049999999999</v>
      </c>
      <c r="BL49" s="218">
        <f>BL50+BL67</f>
        <v>0</v>
      </c>
      <c r="BM49" s="215"/>
    </row>
    <row r="50" spans="1:65" ht="33.75" customHeight="1" x14ac:dyDescent="0.25">
      <c r="A50" s="151" t="s">
        <v>155</v>
      </c>
      <c r="B50" s="152" t="s">
        <v>156</v>
      </c>
      <c r="C50" s="215" t="s">
        <v>101</v>
      </c>
      <c r="D50" s="215" t="s">
        <v>101</v>
      </c>
      <c r="E50" s="215" t="s">
        <v>101</v>
      </c>
      <c r="F50" s="215" t="s">
        <v>101</v>
      </c>
      <c r="G50" s="215" t="s">
        <v>101</v>
      </c>
      <c r="H50" s="215" t="s">
        <v>101</v>
      </c>
      <c r="I50" s="215" t="s">
        <v>101</v>
      </c>
      <c r="J50" s="215" t="s">
        <v>101</v>
      </c>
      <c r="K50" s="215" t="s">
        <v>101</v>
      </c>
      <c r="L50" s="215" t="s">
        <v>101</v>
      </c>
      <c r="M50" s="215" t="s">
        <v>101</v>
      </c>
      <c r="N50" s="149">
        <v>0</v>
      </c>
      <c r="O50" s="218">
        <f t="shared" ref="O50:X50" si="33">SUM(O51:O66)</f>
        <v>1.9239999999999999</v>
      </c>
      <c r="P50" s="218">
        <f t="shared" si="33"/>
        <v>43.124317700000006</v>
      </c>
      <c r="Q50" s="218">
        <f t="shared" si="33"/>
        <v>43.124317700000006</v>
      </c>
      <c r="R50" s="218">
        <f t="shared" si="33"/>
        <v>43.124285780000008</v>
      </c>
      <c r="S50" s="218">
        <f t="shared" si="33"/>
        <v>43.124285780000008</v>
      </c>
      <c r="T50" s="218">
        <f t="shared" si="33"/>
        <v>43.124317700000006</v>
      </c>
      <c r="U50" s="218">
        <f t="shared" si="33"/>
        <v>43.124285780000008</v>
      </c>
      <c r="V50" s="216">
        <f t="shared" si="33"/>
        <v>41.200649712000001</v>
      </c>
      <c r="W50" s="216">
        <f t="shared" si="33"/>
        <v>34.403782831999997</v>
      </c>
      <c r="X50" s="216">
        <f t="shared" si="33"/>
        <v>34.403782831999997</v>
      </c>
      <c r="Y50" s="218">
        <f t="shared" si="18"/>
        <v>8.3839708000000002</v>
      </c>
      <c r="Z50" s="218">
        <f>SUM(Z51:Z66)</f>
        <v>0</v>
      </c>
      <c r="AA50" s="218">
        <f>SUM(AA51:AA66)</f>
        <v>0</v>
      </c>
      <c r="AB50" s="218">
        <f>SUM(AB51:AB66)</f>
        <v>7.1050599999999999</v>
      </c>
      <c r="AC50" s="218">
        <f>SUM(AC51:AC66)</f>
        <v>1.2789107999999998</v>
      </c>
      <c r="AD50" s="218">
        <f t="shared" si="19"/>
        <v>6.7971668799999989</v>
      </c>
      <c r="AE50" s="218">
        <f>SUM(AE51:AE66)</f>
        <v>0</v>
      </c>
      <c r="AF50" s="218">
        <f>SUM(AF51:AF66)</f>
        <v>0</v>
      </c>
      <c r="AG50" s="218">
        <f>SUM(AG51:AG66)</f>
        <v>5.7603109099999994</v>
      </c>
      <c r="AH50" s="218">
        <f>SUM(AH51:AH66)</f>
        <v>1.03685597</v>
      </c>
      <c r="AI50" s="218">
        <f t="shared" si="24"/>
        <v>8.3839708000000002</v>
      </c>
      <c r="AJ50" s="218">
        <f>SUM(AJ51:AJ66)</f>
        <v>0</v>
      </c>
      <c r="AK50" s="218">
        <f>SUM(AK51:AK66)</f>
        <v>0</v>
      </c>
      <c r="AL50" s="218">
        <f>SUM(AL51:AL66)</f>
        <v>7.1050599999999999</v>
      </c>
      <c r="AM50" s="218">
        <f>SUM(AM51:AM66)</f>
        <v>1.2789107999999998</v>
      </c>
      <c r="AN50" s="218">
        <f t="shared" si="25"/>
        <v>8.3839708000000002</v>
      </c>
      <c r="AO50" s="218">
        <f>SUM(AO51:AO66)</f>
        <v>0</v>
      </c>
      <c r="AP50" s="218">
        <f>SUM(AP51:AP66)</f>
        <v>0</v>
      </c>
      <c r="AQ50" s="218">
        <f>SUM(AQ51:AQ66)</f>
        <v>7.1050599999999999</v>
      </c>
      <c r="AR50" s="218">
        <f>SUM(AR51:AR66)</f>
        <v>1.2789107999999998</v>
      </c>
      <c r="AS50" s="218">
        <f t="shared" si="20"/>
        <v>12.195</v>
      </c>
      <c r="AT50" s="218">
        <f>SUM(AT51:AT66)</f>
        <v>0</v>
      </c>
      <c r="AU50" s="218">
        <f>SUM(AU51:AU66)</f>
        <v>0</v>
      </c>
      <c r="AV50" s="216">
        <f>SUM(AV51:AV66)</f>
        <v>12.195</v>
      </c>
      <c r="AW50" s="218">
        <f>SUM(AW51:AW66)</f>
        <v>0</v>
      </c>
      <c r="AX50" s="218">
        <f t="shared" si="21"/>
        <v>2.1888049999999999</v>
      </c>
      <c r="AY50" s="218">
        <f>SUM(AY51:AY66)</f>
        <v>0</v>
      </c>
      <c r="AZ50" s="218">
        <f>SUM(AZ51:AZ66)</f>
        <v>0</v>
      </c>
      <c r="BA50" s="218">
        <f>SUM(BA51:BA66)</f>
        <v>2.1888049999999999</v>
      </c>
      <c r="BB50" s="218">
        <f>SUM(BB51:BB66)</f>
        <v>0</v>
      </c>
      <c r="BC50" s="218">
        <f t="shared" si="22"/>
        <v>12.195</v>
      </c>
      <c r="BD50" s="218">
        <f>SUM(BD51:BD66)</f>
        <v>0</v>
      </c>
      <c r="BE50" s="218">
        <f>SUM(BE51:BE66)</f>
        <v>0</v>
      </c>
      <c r="BF50" s="216">
        <f>SUM(BF51:BF66)</f>
        <v>12.195</v>
      </c>
      <c r="BG50" s="218">
        <f>SUM(BG51:BG66)</f>
        <v>0</v>
      </c>
      <c r="BH50" s="218">
        <f t="shared" si="23"/>
        <v>2.1888049999999999</v>
      </c>
      <c r="BI50" s="218">
        <f>SUM(BI51:BI66)</f>
        <v>0</v>
      </c>
      <c r="BJ50" s="218">
        <f>SUM(BJ51:BJ66)</f>
        <v>0</v>
      </c>
      <c r="BK50" s="218">
        <f>SUM(BK51:BK66)</f>
        <v>2.1888049999999999</v>
      </c>
      <c r="BL50" s="218">
        <f>SUM(BL51:BL66)</f>
        <v>0</v>
      </c>
      <c r="BM50" s="215"/>
    </row>
    <row r="51" spans="1:65" ht="18" customHeight="1" x14ac:dyDescent="0.25">
      <c r="A51" s="151" t="s">
        <v>155</v>
      </c>
      <c r="B51" s="225" t="s">
        <v>396</v>
      </c>
      <c r="C51" s="215" t="s">
        <v>101</v>
      </c>
      <c r="D51" s="215" t="s">
        <v>101</v>
      </c>
      <c r="E51" s="215">
        <v>2014</v>
      </c>
      <c r="F51" s="219">
        <v>2017</v>
      </c>
      <c r="G51" s="219">
        <v>2017</v>
      </c>
      <c r="H51" s="215" t="s">
        <v>101</v>
      </c>
      <c r="I51" s="219" t="s">
        <v>101</v>
      </c>
      <c r="J51" s="220" t="s">
        <v>349</v>
      </c>
      <c r="K51" s="215" t="s">
        <v>101</v>
      </c>
      <c r="L51" s="215" t="s">
        <v>101</v>
      </c>
      <c r="M51" s="220" t="s">
        <v>349</v>
      </c>
      <c r="N51" s="149">
        <v>0</v>
      </c>
      <c r="O51" s="215">
        <f>0.611+1.313</f>
        <v>1.9239999999999999</v>
      </c>
      <c r="P51" s="218">
        <v>13.877782699999999</v>
      </c>
      <c r="Q51" s="218">
        <v>13.877782699999999</v>
      </c>
      <c r="R51" s="218">
        <v>13.877782699999999</v>
      </c>
      <c r="S51" s="218">
        <v>13.877782699999999</v>
      </c>
      <c r="T51" s="218">
        <v>13.877782699999999</v>
      </c>
      <c r="U51" s="218">
        <v>13.877782699999999</v>
      </c>
      <c r="V51" s="216">
        <f>13.8777827-0.610999988-1.313133</f>
        <v>11.953649711999999</v>
      </c>
      <c r="W51" s="216">
        <f>13.8777827-0.610999988-1.313133-2.14014</f>
        <v>9.8135097119999983</v>
      </c>
      <c r="X51" s="216">
        <f>13.8777827-0.610999988-1.313133-2.14014</f>
        <v>9.8135097119999983</v>
      </c>
      <c r="Y51" s="218">
        <f t="shared" si="18"/>
        <v>3.0639761999999999</v>
      </c>
      <c r="Z51" s="218">
        <v>0</v>
      </c>
      <c r="AA51" s="218">
        <v>0</v>
      </c>
      <c r="AB51" s="218">
        <v>2.59659</v>
      </c>
      <c r="AC51" s="218">
        <f>AB51*0.18</f>
        <v>0.46738619999999997</v>
      </c>
      <c r="AD51" s="218">
        <f t="shared" si="19"/>
        <v>2.1401399999999997</v>
      </c>
      <c r="AE51" s="218">
        <v>0</v>
      </c>
      <c r="AF51" s="218">
        <v>0</v>
      </c>
      <c r="AG51" s="218">
        <v>1.8136779599999999</v>
      </c>
      <c r="AH51" s="218">
        <v>0.32646204000000001</v>
      </c>
      <c r="AI51" s="218">
        <f t="shared" si="24"/>
        <v>3.0639761999999999</v>
      </c>
      <c r="AJ51" s="218">
        <v>0</v>
      </c>
      <c r="AK51" s="218">
        <v>0</v>
      </c>
      <c r="AL51" s="218">
        <v>2.59659</v>
      </c>
      <c r="AM51" s="218">
        <f>AL51*0.18</f>
        <v>0.46738619999999997</v>
      </c>
      <c r="AN51" s="218">
        <f t="shared" si="25"/>
        <v>3.0639761999999999</v>
      </c>
      <c r="AO51" s="218">
        <v>0</v>
      </c>
      <c r="AP51" s="218">
        <v>0</v>
      </c>
      <c r="AQ51" s="218">
        <v>2.59659</v>
      </c>
      <c r="AR51" s="218">
        <f>AQ51*0.18</f>
        <v>0.46738619999999997</v>
      </c>
      <c r="AS51" s="218">
        <f t="shared" si="20"/>
        <v>4.423</v>
      </c>
      <c r="AT51" s="218">
        <v>0</v>
      </c>
      <c r="AU51" s="218">
        <v>0</v>
      </c>
      <c r="AV51" s="216">
        <v>4.423</v>
      </c>
      <c r="AW51" s="218">
        <v>0</v>
      </c>
      <c r="AX51" s="218">
        <f t="shared" si="21"/>
        <v>0.92383379999999993</v>
      </c>
      <c r="AY51" s="218">
        <v>0</v>
      </c>
      <c r="AZ51" s="218">
        <v>0</v>
      </c>
      <c r="BA51" s="218">
        <f>0.78291*1.18</f>
        <v>0.92383379999999993</v>
      </c>
      <c r="BB51" s="218">
        <v>0</v>
      </c>
      <c r="BC51" s="218">
        <f t="shared" si="22"/>
        <v>4.423</v>
      </c>
      <c r="BD51" s="218">
        <v>0</v>
      </c>
      <c r="BE51" s="218">
        <v>0</v>
      </c>
      <c r="BF51" s="216">
        <v>4.423</v>
      </c>
      <c r="BG51" s="218">
        <v>0</v>
      </c>
      <c r="BH51" s="218">
        <f t="shared" si="23"/>
        <v>0.92383379999999993</v>
      </c>
      <c r="BI51" s="218">
        <v>0</v>
      </c>
      <c r="BJ51" s="218">
        <v>0</v>
      </c>
      <c r="BK51" s="218">
        <f>0.78291*1.18</f>
        <v>0.92383379999999993</v>
      </c>
      <c r="BL51" s="218">
        <v>0</v>
      </c>
      <c r="BM51" s="215"/>
    </row>
    <row r="52" spans="1:65" ht="18" customHeight="1" x14ac:dyDescent="0.25">
      <c r="A52" s="151" t="s">
        <v>155</v>
      </c>
      <c r="B52" s="224" t="s">
        <v>159</v>
      </c>
      <c r="C52" s="215" t="s">
        <v>101</v>
      </c>
      <c r="D52" s="215" t="s">
        <v>101</v>
      </c>
      <c r="E52" s="215">
        <v>2016</v>
      </c>
      <c r="F52" s="215">
        <v>2016</v>
      </c>
      <c r="G52" s="215">
        <v>2017</v>
      </c>
      <c r="H52" s="215" t="s">
        <v>101</v>
      </c>
      <c r="I52" s="215" t="s">
        <v>101</v>
      </c>
      <c r="J52" s="215" t="s">
        <v>101</v>
      </c>
      <c r="K52" s="215" t="s">
        <v>101</v>
      </c>
      <c r="L52" s="215" t="s">
        <v>101</v>
      </c>
      <c r="M52" s="215" t="s">
        <v>101</v>
      </c>
      <c r="N52" s="149">
        <v>0</v>
      </c>
      <c r="O52" s="218">
        <v>0</v>
      </c>
      <c r="P52" s="218">
        <v>4.07003</v>
      </c>
      <c r="Q52" s="218">
        <v>4.07003</v>
      </c>
      <c r="R52" s="218">
        <f>3.53130688+0.539</f>
        <v>4.0703068799999995</v>
      </c>
      <c r="S52" s="218">
        <f>3.53130688+0.539</f>
        <v>4.0703068799999995</v>
      </c>
      <c r="T52" s="218">
        <v>4.07003</v>
      </c>
      <c r="U52" s="218">
        <f>3.53130688+0.539</f>
        <v>4.0703068799999995</v>
      </c>
      <c r="V52" s="216">
        <v>4.07</v>
      </c>
      <c r="W52" s="216">
        <f>4.0703-3.53130688</f>
        <v>0.53899311999999977</v>
      </c>
      <c r="X52" s="216">
        <f>4.0703-3.53130688</f>
        <v>0.53899311999999977</v>
      </c>
      <c r="Y52" s="218">
        <f t="shared" si="18"/>
        <v>4.0699969999999999</v>
      </c>
      <c r="Z52" s="218">
        <v>0</v>
      </c>
      <c r="AA52" s="218">
        <v>0</v>
      </c>
      <c r="AB52" s="218">
        <v>3.4491499999999999</v>
      </c>
      <c r="AC52" s="218">
        <f>AB52*0.18</f>
        <v>0.62084699999999993</v>
      </c>
      <c r="AD52" s="218">
        <f t="shared" si="19"/>
        <v>3.5313068799999998</v>
      </c>
      <c r="AE52" s="218">
        <v>0</v>
      </c>
      <c r="AF52" s="218">
        <v>0</v>
      </c>
      <c r="AG52" s="218">
        <v>2.99263295</v>
      </c>
      <c r="AH52" s="218">
        <v>0.53867392999999997</v>
      </c>
      <c r="AI52" s="218">
        <f t="shared" si="24"/>
        <v>4.0699969999999999</v>
      </c>
      <c r="AJ52" s="218">
        <v>0</v>
      </c>
      <c r="AK52" s="218">
        <v>0</v>
      </c>
      <c r="AL52" s="218">
        <v>3.4491499999999999</v>
      </c>
      <c r="AM52" s="218">
        <f>AL52*0.18</f>
        <v>0.62084699999999993</v>
      </c>
      <c r="AN52" s="218">
        <f t="shared" si="25"/>
        <v>4.0699969999999999</v>
      </c>
      <c r="AO52" s="218">
        <v>0</v>
      </c>
      <c r="AP52" s="218">
        <v>0</v>
      </c>
      <c r="AQ52" s="218">
        <v>3.4491499999999999</v>
      </c>
      <c r="AR52" s="218">
        <f>AQ52*0.18</f>
        <v>0.62084699999999993</v>
      </c>
      <c r="AS52" s="218">
        <f t="shared" si="20"/>
        <v>0</v>
      </c>
      <c r="AT52" s="218">
        <v>0</v>
      </c>
      <c r="AU52" s="218">
        <v>0</v>
      </c>
      <c r="AV52" s="216">
        <v>0</v>
      </c>
      <c r="AW52" s="218">
        <v>0</v>
      </c>
      <c r="AX52" s="218">
        <f t="shared" si="21"/>
        <v>0.53900000000000003</v>
      </c>
      <c r="AY52" s="218">
        <v>0</v>
      </c>
      <c r="AZ52" s="218">
        <v>0</v>
      </c>
      <c r="BA52" s="218">
        <v>0.53900000000000003</v>
      </c>
      <c r="BB52" s="218">
        <v>0</v>
      </c>
      <c r="BC52" s="218">
        <f t="shared" si="22"/>
        <v>0</v>
      </c>
      <c r="BD52" s="218">
        <v>0</v>
      </c>
      <c r="BE52" s="218">
        <v>0</v>
      </c>
      <c r="BF52" s="216">
        <v>0</v>
      </c>
      <c r="BG52" s="218">
        <v>0</v>
      </c>
      <c r="BH52" s="218">
        <f t="shared" si="23"/>
        <v>0.53900000000000003</v>
      </c>
      <c r="BI52" s="218">
        <v>0</v>
      </c>
      <c r="BJ52" s="218">
        <v>0</v>
      </c>
      <c r="BK52" s="218">
        <v>0.53900000000000003</v>
      </c>
      <c r="BL52" s="218">
        <v>0</v>
      </c>
      <c r="BM52" s="215"/>
    </row>
    <row r="53" spans="1:65" ht="17.25" customHeight="1" x14ac:dyDescent="0.25">
      <c r="A53" s="151" t="s">
        <v>155</v>
      </c>
      <c r="B53" s="225" t="s">
        <v>161</v>
      </c>
      <c r="C53" s="215" t="s">
        <v>101</v>
      </c>
      <c r="D53" s="215" t="s">
        <v>101</v>
      </c>
      <c r="E53" s="215">
        <v>2016</v>
      </c>
      <c r="F53" s="215">
        <v>2016</v>
      </c>
      <c r="G53" s="215">
        <v>2017</v>
      </c>
      <c r="H53" s="215" t="s">
        <v>101</v>
      </c>
      <c r="I53" s="215" t="s">
        <v>101</v>
      </c>
      <c r="J53" s="215" t="s">
        <v>101</v>
      </c>
      <c r="K53" s="215" t="s">
        <v>101</v>
      </c>
      <c r="L53" s="215" t="s">
        <v>101</v>
      </c>
      <c r="M53" s="215" t="s">
        <v>101</v>
      </c>
      <c r="N53" s="149">
        <v>0</v>
      </c>
      <c r="O53" s="218">
        <v>0</v>
      </c>
      <c r="P53" s="218">
        <v>1.25</v>
      </c>
      <c r="Q53" s="218">
        <v>1.25</v>
      </c>
      <c r="R53" s="218">
        <f>1.12572+0.1239712</f>
        <v>1.2496912</v>
      </c>
      <c r="S53" s="218">
        <f>1.12572+0.1239712</f>
        <v>1.2496912</v>
      </c>
      <c r="T53" s="218">
        <v>1.25</v>
      </c>
      <c r="U53" s="218">
        <f>1.12572+0.1239712</f>
        <v>1.2496912</v>
      </c>
      <c r="V53" s="216">
        <v>1.25</v>
      </c>
      <c r="W53" s="216">
        <f>1.25-1.12572</f>
        <v>0.12427999999999995</v>
      </c>
      <c r="X53" s="216">
        <f>1.25-1.12572</f>
        <v>0.12427999999999995</v>
      </c>
      <c r="Y53" s="218">
        <f t="shared" si="18"/>
        <v>1.2499975999999999</v>
      </c>
      <c r="Z53" s="218">
        <v>0</v>
      </c>
      <c r="AA53" s="218">
        <v>0</v>
      </c>
      <c r="AB53" s="218">
        <v>1.05932</v>
      </c>
      <c r="AC53" s="218">
        <f>AB53*0.18</f>
        <v>0.1906776</v>
      </c>
      <c r="AD53" s="218">
        <f t="shared" si="19"/>
        <v>1.1257200000000001</v>
      </c>
      <c r="AE53" s="218">
        <v>0</v>
      </c>
      <c r="AF53" s="218">
        <v>0</v>
      </c>
      <c r="AG53" s="218">
        <v>0.95399999999999996</v>
      </c>
      <c r="AH53" s="218">
        <v>0.17172000000000001</v>
      </c>
      <c r="AI53" s="218">
        <f t="shared" si="24"/>
        <v>1.2499975999999999</v>
      </c>
      <c r="AJ53" s="218">
        <v>0</v>
      </c>
      <c r="AK53" s="218">
        <v>0</v>
      </c>
      <c r="AL53" s="218">
        <v>1.05932</v>
      </c>
      <c r="AM53" s="218">
        <f>AL53*0.18</f>
        <v>0.1906776</v>
      </c>
      <c r="AN53" s="218">
        <f t="shared" si="25"/>
        <v>1.2499975999999999</v>
      </c>
      <c r="AO53" s="218">
        <v>0</v>
      </c>
      <c r="AP53" s="218">
        <v>0</v>
      </c>
      <c r="AQ53" s="218">
        <v>1.05932</v>
      </c>
      <c r="AR53" s="218">
        <f>AQ53*0.18</f>
        <v>0.1906776</v>
      </c>
      <c r="AS53" s="218">
        <f t="shared" si="20"/>
        <v>0</v>
      </c>
      <c r="AT53" s="218">
        <v>0</v>
      </c>
      <c r="AU53" s="218">
        <v>0</v>
      </c>
      <c r="AV53" s="216">
        <v>0</v>
      </c>
      <c r="AW53" s="218">
        <v>0</v>
      </c>
      <c r="AX53" s="218">
        <f t="shared" si="21"/>
        <v>0.1239712</v>
      </c>
      <c r="AY53" s="218">
        <v>0</v>
      </c>
      <c r="AZ53" s="218">
        <v>0</v>
      </c>
      <c r="BA53" s="218">
        <v>0.1239712</v>
      </c>
      <c r="BB53" s="218">
        <v>0</v>
      </c>
      <c r="BC53" s="218">
        <f t="shared" si="22"/>
        <v>0</v>
      </c>
      <c r="BD53" s="218">
        <v>0</v>
      </c>
      <c r="BE53" s="218">
        <v>0</v>
      </c>
      <c r="BF53" s="216">
        <v>0</v>
      </c>
      <c r="BG53" s="218">
        <v>0</v>
      </c>
      <c r="BH53" s="218">
        <f t="shared" si="23"/>
        <v>0.1239712</v>
      </c>
      <c r="BI53" s="218">
        <v>0</v>
      </c>
      <c r="BJ53" s="218">
        <v>0</v>
      </c>
      <c r="BK53" s="218">
        <v>0.1239712</v>
      </c>
      <c r="BL53" s="218">
        <v>0</v>
      </c>
      <c r="BM53" s="215"/>
    </row>
    <row r="54" spans="1:65" ht="34.5" customHeight="1" x14ac:dyDescent="0.25">
      <c r="A54" s="151" t="s">
        <v>155</v>
      </c>
      <c r="B54" s="162" t="s">
        <v>163</v>
      </c>
      <c r="C54" s="215" t="s">
        <v>101</v>
      </c>
      <c r="D54" s="215" t="s">
        <v>101</v>
      </c>
      <c r="E54" s="215">
        <v>2015</v>
      </c>
      <c r="F54" s="215">
        <v>2017</v>
      </c>
      <c r="G54" s="219" t="s">
        <v>101</v>
      </c>
      <c r="H54" s="215" t="s">
        <v>101</v>
      </c>
      <c r="I54" s="215" t="s">
        <v>101</v>
      </c>
      <c r="J54" s="215" t="s">
        <v>101</v>
      </c>
      <c r="K54" s="215" t="s">
        <v>101</v>
      </c>
      <c r="L54" s="215" t="s">
        <v>101</v>
      </c>
      <c r="M54" s="215" t="s">
        <v>101</v>
      </c>
      <c r="N54" s="149">
        <v>0</v>
      </c>
      <c r="O54" s="218">
        <v>0</v>
      </c>
      <c r="P54" s="218">
        <v>5.4020000000000001</v>
      </c>
      <c r="Q54" s="218">
        <v>5.4020000000000001</v>
      </c>
      <c r="R54" s="218">
        <v>5.4020000000000001</v>
      </c>
      <c r="S54" s="218">
        <v>5.4020000000000001</v>
      </c>
      <c r="T54" s="218">
        <v>5.4020000000000001</v>
      </c>
      <c r="U54" s="218">
        <v>5.4020000000000001</v>
      </c>
      <c r="V54" s="216">
        <v>5.4020000000000001</v>
      </c>
      <c r="W54" s="216">
        <v>5.4020000000000001</v>
      </c>
      <c r="X54" s="216">
        <v>5.4020000000000001</v>
      </c>
      <c r="Y54" s="218">
        <f t="shared" si="18"/>
        <v>0</v>
      </c>
      <c r="Z54" s="218">
        <v>0</v>
      </c>
      <c r="AA54" s="218">
        <v>0</v>
      </c>
      <c r="AB54" s="218">
        <v>0</v>
      </c>
      <c r="AC54" s="218">
        <v>0</v>
      </c>
      <c r="AD54" s="218">
        <f t="shared" si="19"/>
        <v>0</v>
      </c>
      <c r="AE54" s="218">
        <v>0</v>
      </c>
      <c r="AF54" s="218">
        <v>0</v>
      </c>
      <c r="AG54" s="218">
        <v>0</v>
      </c>
      <c r="AH54" s="218">
        <v>0</v>
      </c>
      <c r="AI54" s="218">
        <f t="shared" si="24"/>
        <v>0</v>
      </c>
      <c r="AJ54" s="218">
        <v>0</v>
      </c>
      <c r="AK54" s="218">
        <v>0</v>
      </c>
      <c r="AL54" s="218">
        <v>0</v>
      </c>
      <c r="AM54" s="218">
        <v>0</v>
      </c>
      <c r="AN54" s="218">
        <f t="shared" si="25"/>
        <v>0</v>
      </c>
      <c r="AO54" s="218">
        <v>0</v>
      </c>
      <c r="AP54" s="218">
        <v>0</v>
      </c>
      <c r="AQ54" s="218">
        <v>0</v>
      </c>
      <c r="AR54" s="218">
        <v>0</v>
      </c>
      <c r="AS54" s="218">
        <f t="shared" si="20"/>
        <v>1.8</v>
      </c>
      <c r="AT54" s="218">
        <v>0</v>
      </c>
      <c r="AU54" s="218">
        <v>0</v>
      </c>
      <c r="AV54" s="216">
        <v>1.8</v>
      </c>
      <c r="AW54" s="218">
        <v>0</v>
      </c>
      <c r="AX54" s="218">
        <f t="shared" si="21"/>
        <v>0</v>
      </c>
      <c r="AY54" s="218">
        <v>0</v>
      </c>
      <c r="AZ54" s="218">
        <v>0</v>
      </c>
      <c r="BA54" s="218">
        <v>0</v>
      </c>
      <c r="BB54" s="218">
        <v>0</v>
      </c>
      <c r="BC54" s="218">
        <f t="shared" si="22"/>
        <v>1.8</v>
      </c>
      <c r="BD54" s="218">
        <v>0</v>
      </c>
      <c r="BE54" s="218">
        <v>0</v>
      </c>
      <c r="BF54" s="216">
        <v>1.8</v>
      </c>
      <c r="BG54" s="218">
        <v>0</v>
      </c>
      <c r="BH54" s="218">
        <f t="shared" si="23"/>
        <v>0</v>
      </c>
      <c r="BI54" s="218">
        <v>0</v>
      </c>
      <c r="BJ54" s="218">
        <v>0</v>
      </c>
      <c r="BK54" s="218">
        <v>0</v>
      </c>
      <c r="BL54" s="218">
        <v>0</v>
      </c>
      <c r="BM54" s="215"/>
    </row>
    <row r="55" spans="1:65" ht="17.25" customHeight="1" x14ac:dyDescent="0.25">
      <c r="A55" s="151" t="s">
        <v>155</v>
      </c>
      <c r="B55" s="163" t="s">
        <v>165</v>
      </c>
      <c r="C55" s="215" t="s">
        <v>101</v>
      </c>
      <c r="D55" s="215" t="s">
        <v>101</v>
      </c>
      <c r="E55" s="215">
        <v>2015</v>
      </c>
      <c r="F55" s="215">
        <v>2017</v>
      </c>
      <c r="G55" s="219" t="s">
        <v>101</v>
      </c>
      <c r="H55" s="215" t="s">
        <v>101</v>
      </c>
      <c r="I55" s="215" t="s">
        <v>101</v>
      </c>
      <c r="J55" s="215" t="s">
        <v>101</v>
      </c>
      <c r="K55" s="215" t="s">
        <v>101</v>
      </c>
      <c r="L55" s="215" t="s">
        <v>101</v>
      </c>
      <c r="M55" s="215" t="s">
        <v>101</v>
      </c>
      <c r="N55" s="149">
        <v>0</v>
      </c>
      <c r="O55" s="218">
        <v>0</v>
      </c>
      <c r="P55" s="218">
        <v>11.153</v>
      </c>
      <c r="Q55" s="218">
        <v>11.153</v>
      </c>
      <c r="R55" s="218">
        <v>11.153</v>
      </c>
      <c r="S55" s="218">
        <v>11.153</v>
      </c>
      <c r="T55" s="218">
        <v>11.153</v>
      </c>
      <c r="U55" s="218">
        <v>11.153</v>
      </c>
      <c r="V55" s="216">
        <v>11.153</v>
      </c>
      <c r="W55" s="219">
        <v>11.153</v>
      </c>
      <c r="X55" s="219">
        <v>11.153</v>
      </c>
      <c r="Y55" s="218">
        <f t="shared" si="18"/>
        <v>0</v>
      </c>
      <c r="Z55" s="218">
        <v>0</v>
      </c>
      <c r="AA55" s="218">
        <v>0</v>
      </c>
      <c r="AB55" s="218">
        <v>0</v>
      </c>
      <c r="AC55" s="218">
        <v>0</v>
      </c>
      <c r="AD55" s="218">
        <f t="shared" si="19"/>
        <v>0</v>
      </c>
      <c r="AE55" s="218">
        <v>0</v>
      </c>
      <c r="AF55" s="218">
        <v>0</v>
      </c>
      <c r="AG55" s="218">
        <v>0</v>
      </c>
      <c r="AH55" s="218">
        <v>0</v>
      </c>
      <c r="AI55" s="218">
        <f t="shared" si="24"/>
        <v>0</v>
      </c>
      <c r="AJ55" s="218">
        <v>0</v>
      </c>
      <c r="AK55" s="218">
        <v>0</v>
      </c>
      <c r="AL55" s="218">
        <v>0</v>
      </c>
      <c r="AM55" s="218">
        <v>0</v>
      </c>
      <c r="AN55" s="218">
        <f t="shared" si="25"/>
        <v>0</v>
      </c>
      <c r="AO55" s="218">
        <v>0</v>
      </c>
      <c r="AP55" s="218">
        <v>0</v>
      </c>
      <c r="AQ55" s="218">
        <v>0</v>
      </c>
      <c r="AR55" s="218">
        <v>0</v>
      </c>
      <c r="AS55" s="218">
        <f t="shared" si="20"/>
        <v>3.7170000000000001</v>
      </c>
      <c r="AT55" s="218">
        <v>0</v>
      </c>
      <c r="AU55" s="218">
        <v>0</v>
      </c>
      <c r="AV55" s="216">
        <v>3.7170000000000001</v>
      </c>
      <c r="AW55" s="218">
        <v>0</v>
      </c>
      <c r="AX55" s="218">
        <f t="shared" si="21"/>
        <v>0</v>
      </c>
      <c r="AY55" s="218">
        <v>0</v>
      </c>
      <c r="AZ55" s="218">
        <v>0</v>
      </c>
      <c r="BA55" s="218">
        <v>0</v>
      </c>
      <c r="BB55" s="218">
        <v>0</v>
      </c>
      <c r="BC55" s="218">
        <f t="shared" si="22"/>
        <v>3.7170000000000001</v>
      </c>
      <c r="BD55" s="218">
        <v>0</v>
      </c>
      <c r="BE55" s="218">
        <v>0</v>
      </c>
      <c r="BF55" s="216">
        <v>3.7170000000000001</v>
      </c>
      <c r="BG55" s="218">
        <v>0</v>
      </c>
      <c r="BH55" s="218">
        <f t="shared" si="23"/>
        <v>0</v>
      </c>
      <c r="BI55" s="218">
        <v>0</v>
      </c>
      <c r="BJ55" s="218">
        <v>0</v>
      </c>
      <c r="BK55" s="218">
        <v>0</v>
      </c>
      <c r="BL55" s="218">
        <v>0</v>
      </c>
      <c r="BM55" s="215"/>
    </row>
    <row r="56" spans="1:65" ht="17.25" customHeight="1" x14ac:dyDescent="0.25">
      <c r="A56" s="151" t="s">
        <v>155</v>
      </c>
      <c r="B56" s="163" t="s">
        <v>167</v>
      </c>
      <c r="C56" s="215" t="s">
        <v>101</v>
      </c>
      <c r="D56" s="215" t="s">
        <v>101</v>
      </c>
      <c r="E56" s="215" t="s">
        <v>101</v>
      </c>
      <c r="F56" s="215" t="s">
        <v>101</v>
      </c>
      <c r="G56" s="215" t="s">
        <v>101</v>
      </c>
      <c r="H56" s="215" t="s">
        <v>101</v>
      </c>
      <c r="I56" s="215" t="s">
        <v>101</v>
      </c>
      <c r="J56" s="215" t="s">
        <v>101</v>
      </c>
      <c r="K56" s="215" t="s">
        <v>101</v>
      </c>
      <c r="L56" s="215" t="s">
        <v>101</v>
      </c>
      <c r="M56" s="215" t="s">
        <v>101</v>
      </c>
      <c r="N56" s="149">
        <v>0</v>
      </c>
      <c r="O56" s="218">
        <v>0</v>
      </c>
      <c r="P56" s="218">
        <v>0.66864000000000001</v>
      </c>
      <c r="Q56" s="218">
        <v>0.66864000000000001</v>
      </c>
      <c r="R56" s="218">
        <v>0.66864000000000001</v>
      </c>
      <c r="S56" s="218">
        <v>0.66864000000000001</v>
      </c>
      <c r="T56" s="218">
        <v>0.66864000000000001</v>
      </c>
      <c r="U56" s="218">
        <v>0.66864000000000001</v>
      </c>
      <c r="V56" s="216">
        <v>0.66900000000000004</v>
      </c>
      <c r="W56" s="216">
        <v>0.66900000000000004</v>
      </c>
      <c r="X56" s="216">
        <v>0.66900000000000004</v>
      </c>
      <c r="Y56" s="218">
        <f t="shared" si="18"/>
        <v>0</v>
      </c>
      <c r="Z56" s="218">
        <v>0</v>
      </c>
      <c r="AA56" s="218">
        <v>0</v>
      </c>
      <c r="AB56" s="218">
        <v>0</v>
      </c>
      <c r="AC56" s="218">
        <v>0</v>
      </c>
      <c r="AD56" s="218">
        <f t="shared" si="19"/>
        <v>0</v>
      </c>
      <c r="AE56" s="218">
        <v>0</v>
      </c>
      <c r="AF56" s="218">
        <v>0</v>
      </c>
      <c r="AG56" s="218">
        <v>0</v>
      </c>
      <c r="AH56" s="218">
        <v>0</v>
      </c>
      <c r="AI56" s="218">
        <f t="shared" si="24"/>
        <v>0</v>
      </c>
      <c r="AJ56" s="218">
        <v>0</v>
      </c>
      <c r="AK56" s="218">
        <v>0</v>
      </c>
      <c r="AL56" s="218">
        <v>0</v>
      </c>
      <c r="AM56" s="218">
        <v>0</v>
      </c>
      <c r="AN56" s="218">
        <f t="shared" si="25"/>
        <v>0</v>
      </c>
      <c r="AO56" s="218">
        <v>0</v>
      </c>
      <c r="AP56" s="218">
        <v>0</v>
      </c>
      <c r="AQ56" s="218">
        <v>0</v>
      </c>
      <c r="AR56" s="218">
        <v>0</v>
      </c>
      <c r="AS56" s="218">
        <f t="shared" si="20"/>
        <v>0</v>
      </c>
      <c r="AT56" s="218">
        <v>0</v>
      </c>
      <c r="AU56" s="218">
        <v>0</v>
      </c>
      <c r="AV56" s="216">
        <v>0</v>
      </c>
      <c r="AW56" s="218">
        <v>0</v>
      </c>
      <c r="AX56" s="218">
        <f t="shared" si="21"/>
        <v>0</v>
      </c>
      <c r="AY56" s="218">
        <v>0</v>
      </c>
      <c r="AZ56" s="218">
        <v>0</v>
      </c>
      <c r="BA56" s="218">
        <v>0</v>
      </c>
      <c r="BB56" s="218">
        <v>0</v>
      </c>
      <c r="BC56" s="218">
        <f t="shared" si="22"/>
        <v>0</v>
      </c>
      <c r="BD56" s="218">
        <v>0</v>
      </c>
      <c r="BE56" s="218">
        <v>0</v>
      </c>
      <c r="BF56" s="216">
        <v>0</v>
      </c>
      <c r="BG56" s="218">
        <v>0</v>
      </c>
      <c r="BH56" s="218">
        <f t="shared" si="23"/>
        <v>0</v>
      </c>
      <c r="BI56" s="218">
        <v>0</v>
      </c>
      <c r="BJ56" s="218">
        <v>0</v>
      </c>
      <c r="BK56" s="218">
        <v>0</v>
      </c>
      <c r="BL56" s="218">
        <v>0</v>
      </c>
      <c r="BM56" s="215"/>
    </row>
    <row r="57" spans="1:65" ht="17.25" customHeight="1" x14ac:dyDescent="0.25">
      <c r="A57" s="151" t="s">
        <v>155</v>
      </c>
      <c r="B57" s="164" t="s">
        <v>169</v>
      </c>
      <c r="C57" s="215" t="s">
        <v>101</v>
      </c>
      <c r="D57" s="215" t="s">
        <v>101</v>
      </c>
      <c r="E57" s="215">
        <v>2017</v>
      </c>
      <c r="F57" s="215">
        <v>2017</v>
      </c>
      <c r="G57" s="215" t="s">
        <v>101</v>
      </c>
      <c r="H57" s="215" t="s">
        <v>101</v>
      </c>
      <c r="I57" s="215" t="s">
        <v>101</v>
      </c>
      <c r="J57" s="215" t="s">
        <v>101</v>
      </c>
      <c r="K57" s="215" t="s">
        <v>101</v>
      </c>
      <c r="L57" s="215" t="s">
        <v>101</v>
      </c>
      <c r="M57" s="215" t="s">
        <v>101</v>
      </c>
      <c r="N57" s="149">
        <v>0</v>
      </c>
      <c r="O57" s="218">
        <v>0</v>
      </c>
      <c r="P57" s="218">
        <v>0.875</v>
      </c>
      <c r="Q57" s="218">
        <v>0.875</v>
      </c>
      <c r="R57" s="218">
        <v>0.875</v>
      </c>
      <c r="S57" s="218">
        <v>0.875</v>
      </c>
      <c r="T57" s="218">
        <v>0.875</v>
      </c>
      <c r="U57" s="218">
        <v>0.875</v>
      </c>
      <c r="V57" s="216">
        <v>0.875</v>
      </c>
      <c r="W57" s="219">
        <v>0.875</v>
      </c>
      <c r="X57" s="219">
        <v>0.875</v>
      </c>
      <c r="Y57" s="218">
        <f t="shared" si="18"/>
        <v>0</v>
      </c>
      <c r="Z57" s="218">
        <v>0</v>
      </c>
      <c r="AA57" s="218">
        <v>0</v>
      </c>
      <c r="AB57" s="218">
        <v>0</v>
      </c>
      <c r="AC57" s="218">
        <v>0</v>
      </c>
      <c r="AD57" s="218">
        <f t="shared" si="19"/>
        <v>0</v>
      </c>
      <c r="AE57" s="218">
        <v>0</v>
      </c>
      <c r="AF57" s="218">
        <v>0</v>
      </c>
      <c r="AG57" s="218">
        <v>0</v>
      </c>
      <c r="AH57" s="218">
        <v>0</v>
      </c>
      <c r="AI57" s="218">
        <f t="shared" si="24"/>
        <v>0</v>
      </c>
      <c r="AJ57" s="218">
        <v>0</v>
      </c>
      <c r="AK57" s="218">
        <v>0</v>
      </c>
      <c r="AL57" s="218">
        <v>0</v>
      </c>
      <c r="AM57" s="218">
        <v>0</v>
      </c>
      <c r="AN57" s="218">
        <f t="shared" si="25"/>
        <v>0</v>
      </c>
      <c r="AO57" s="218">
        <v>0</v>
      </c>
      <c r="AP57" s="218">
        <v>0</v>
      </c>
      <c r="AQ57" s="218">
        <v>0</v>
      </c>
      <c r="AR57" s="218">
        <v>0</v>
      </c>
      <c r="AS57" s="218">
        <f t="shared" si="20"/>
        <v>0.875</v>
      </c>
      <c r="AT57" s="218">
        <v>0</v>
      </c>
      <c r="AU57" s="218">
        <v>0</v>
      </c>
      <c r="AV57" s="216">
        <v>0.875</v>
      </c>
      <c r="AW57" s="218">
        <v>0</v>
      </c>
      <c r="AX57" s="218">
        <f t="shared" si="21"/>
        <v>0</v>
      </c>
      <c r="AY57" s="218">
        <v>0</v>
      </c>
      <c r="AZ57" s="218">
        <v>0</v>
      </c>
      <c r="BA57" s="218">
        <v>0</v>
      </c>
      <c r="BB57" s="218">
        <v>0</v>
      </c>
      <c r="BC57" s="218">
        <f t="shared" si="22"/>
        <v>0.875</v>
      </c>
      <c r="BD57" s="218">
        <v>0</v>
      </c>
      <c r="BE57" s="218">
        <v>0</v>
      </c>
      <c r="BF57" s="216">
        <v>0.875</v>
      </c>
      <c r="BG57" s="218">
        <v>0</v>
      </c>
      <c r="BH57" s="218">
        <f t="shared" si="23"/>
        <v>0</v>
      </c>
      <c r="BI57" s="218">
        <v>0</v>
      </c>
      <c r="BJ57" s="218">
        <v>0</v>
      </c>
      <c r="BK57" s="218">
        <v>0</v>
      </c>
      <c r="BL57" s="218">
        <v>0</v>
      </c>
      <c r="BM57" s="215"/>
    </row>
    <row r="58" spans="1:65" ht="17.25" customHeight="1" x14ac:dyDescent="0.25">
      <c r="A58" s="151" t="s">
        <v>155</v>
      </c>
      <c r="B58" s="164" t="s">
        <v>171</v>
      </c>
      <c r="C58" s="215" t="s">
        <v>101</v>
      </c>
      <c r="D58" s="215" t="s">
        <v>101</v>
      </c>
      <c r="E58" s="215">
        <v>2017</v>
      </c>
      <c r="F58" s="215">
        <v>2017</v>
      </c>
      <c r="G58" s="215" t="s">
        <v>101</v>
      </c>
      <c r="H58" s="215" t="s">
        <v>101</v>
      </c>
      <c r="I58" s="215" t="s">
        <v>101</v>
      </c>
      <c r="J58" s="215" t="s">
        <v>101</v>
      </c>
      <c r="K58" s="215" t="s">
        <v>101</v>
      </c>
      <c r="L58" s="215" t="s">
        <v>101</v>
      </c>
      <c r="M58" s="215" t="s">
        <v>101</v>
      </c>
      <c r="N58" s="149">
        <v>0</v>
      </c>
      <c r="O58" s="218">
        <v>0</v>
      </c>
      <c r="P58" s="218">
        <v>0.19134499999999999</v>
      </c>
      <c r="Q58" s="218">
        <v>0.19134499999999999</v>
      </c>
      <c r="R58" s="218">
        <v>0.19134499999999999</v>
      </c>
      <c r="S58" s="218">
        <v>0.19134499999999999</v>
      </c>
      <c r="T58" s="218">
        <v>0.19134499999999999</v>
      </c>
      <c r="U58" s="218">
        <v>0.19134499999999999</v>
      </c>
      <c r="V58" s="216">
        <v>0.191</v>
      </c>
      <c r="W58" s="219">
        <v>0.191</v>
      </c>
      <c r="X58" s="219">
        <v>0.191</v>
      </c>
      <c r="Y58" s="218">
        <f t="shared" si="18"/>
        <v>0</v>
      </c>
      <c r="Z58" s="218">
        <v>0</v>
      </c>
      <c r="AA58" s="218">
        <v>0</v>
      </c>
      <c r="AB58" s="218">
        <v>0</v>
      </c>
      <c r="AC58" s="218">
        <v>0</v>
      </c>
      <c r="AD58" s="218">
        <f t="shared" si="19"/>
        <v>0</v>
      </c>
      <c r="AE58" s="218">
        <v>0</v>
      </c>
      <c r="AF58" s="218">
        <v>0</v>
      </c>
      <c r="AG58" s="218">
        <v>0</v>
      </c>
      <c r="AH58" s="218">
        <v>0</v>
      </c>
      <c r="AI58" s="218">
        <f t="shared" si="24"/>
        <v>0</v>
      </c>
      <c r="AJ58" s="218">
        <v>0</v>
      </c>
      <c r="AK58" s="218">
        <v>0</v>
      </c>
      <c r="AL58" s="218">
        <v>0</v>
      </c>
      <c r="AM58" s="218">
        <v>0</v>
      </c>
      <c r="AN58" s="218">
        <f t="shared" si="25"/>
        <v>0</v>
      </c>
      <c r="AO58" s="218">
        <v>0</v>
      </c>
      <c r="AP58" s="218">
        <v>0</v>
      </c>
      <c r="AQ58" s="218">
        <v>0</v>
      </c>
      <c r="AR58" s="218">
        <v>0</v>
      </c>
      <c r="AS58" s="218">
        <f t="shared" si="20"/>
        <v>0.191</v>
      </c>
      <c r="AT58" s="218">
        <v>0</v>
      </c>
      <c r="AU58" s="218">
        <v>0</v>
      </c>
      <c r="AV58" s="216">
        <v>0.191</v>
      </c>
      <c r="AW58" s="218">
        <v>0</v>
      </c>
      <c r="AX58" s="218">
        <f t="shared" si="21"/>
        <v>0</v>
      </c>
      <c r="AY58" s="218">
        <v>0</v>
      </c>
      <c r="AZ58" s="218">
        <v>0</v>
      </c>
      <c r="BA58" s="218">
        <v>0</v>
      </c>
      <c r="BB58" s="218">
        <v>0</v>
      </c>
      <c r="BC58" s="218">
        <f t="shared" si="22"/>
        <v>0.191</v>
      </c>
      <c r="BD58" s="218">
        <v>0</v>
      </c>
      <c r="BE58" s="218">
        <v>0</v>
      </c>
      <c r="BF58" s="216">
        <v>0.191</v>
      </c>
      <c r="BG58" s="218">
        <v>0</v>
      </c>
      <c r="BH58" s="218">
        <f t="shared" si="23"/>
        <v>0</v>
      </c>
      <c r="BI58" s="218">
        <v>0</v>
      </c>
      <c r="BJ58" s="218">
        <v>0</v>
      </c>
      <c r="BK58" s="218">
        <v>0</v>
      </c>
      <c r="BL58" s="218">
        <v>0</v>
      </c>
      <c r="BM58" s="215"/>
    </row>
    <row r="59" spans="1:65" ht="17.25" customHeight="1" x14ac:dyDescent="0.25">
      <c r="A59" s="151" t="s">
        <v>155</v>
      </c>
      <c r="B59" s="241" t="s">
        <v>173</v>
      </c>
      <c r="C59" s="215" t="s">
        <v>101</v>
      </c>
      <c r="D59" s="215" t="s">
        <v>101</v>
      </c>
      <c r="E59" s="215">
        <v>2017</v>
      </c>
      <c r="F59" s="215">
        <v>2017</v>
      </c>
      <c r="G59" s="215">
        <v>2017</v>
      </c>
      <c r="H59" s="215" t="s">
        <v>101</v>
      </c>
      <c r="I59" s="215" t="s">
        <v>101</v>
      </c>
      <c r="J59" s="215" t="s">
        <v>101</v>
      </c>
      <c r="K59" s="215" t="s">
        <v>101</v>
      </c>
      <c r="L59" s="215" t="s">
        <v>101</v>
      </c>
      <c r="M59" s="215"/>
      <c r="N59" s="149">
        <v>0</v>
      </c>
      <c r="O59" s="218">
        <v>0</v>
      </c>
      <c r="P59" s="218">
        <v>0.60199999999999998</v>
      </c>
      <c r="Q59" s="218">
        <v>0.60199999999999998</v>
      </c>
      <c r="R59" s="218">
        <v>0.60199999999999998</v>
      </c>
      <c r="S59" s="218">
        <v>0.60199999999999998</v>
      </c>
      <c r="T59" s="218">
        <v>0.60199999999999998</v>
      </c>
      <c r="U59" s="218">
        <v>0.60199999999999998</v>
      </c>
      <c r="V59" s="216">
        <v>0.60199999999999998</v>
      </c>
      <c r="W59" s="219">
        <v>0.60199999999999998</v>
      </c>
      <c r="X59" s="219">
        <v>0.60199999999999998</v>
      </c>
      <c r="Y59" s="218">
        <f t="shared" si="18"/>
        <v>0</v>
      </c>
      <c r="Z59" s="218">
        <v>0</v>
      </c>
      <c r="AA59" s="218">
        <v>0</v>
      </c>
      <c r="AB59" s="218">
        <v>0</v>
      </c>
      <c r="AC59" s="218">
        <v>0</v>
      </c>
      <c r="AD59" s="218">
        <f t="shared" si="19"/>
        <v>0</v>
      </c>
      <c r="AE59" s="218">
        <v>0</v>
      </c>
      <c r="AF59" s="218">
        <v>0</v>
      </c>
      <c r="AG59" s="218">
        <v>0</v>
      </c>
      <c r="AH59" s="218">
        <v>0</v>
      </c>
      <c r="AI59" s="218">
        <f t="shared" si="24"/>
        <v>0</v>
      </c>
      <c r="AJ59" s="218">
        <v>0</v>
      </c>
      <c r="AK59" s="218">
        <v>0</v>
      </c>
      <c r="AL59" s="218">
        <v>0</v>
      </c>
      <c r="AM59" s="218">
        <v>0</v>
      </c>
      <c r="AN59" s="218">
        <f t="shared" si="25"/>
        <v>0</v>
      </c>
      <c r="AO59" s="218">
        <v>0</v>
      </c>
      <c r="AP59" s="218">
        <v>0</v>
      </c>
      <c r="AQ59" s="218">
        <v>0</v>
      </c>
      <c r="AR59" s="218">
        <v>0</v>
      </c>
      <c r="AS59" s="218">
        <f t="shared" si="20"/>
        <v>0.60199999999999998</v>
      </c>
      <c r="AT59" s="218">
        <v>0</v>
      </c>
      <c r="AU59" s="218">
        <v>0</v>
      </c>
      <c r="AV59" s="216">
        <v>0.60199999999999998</v>
      </c>
      <c r="AW59" s="218">
        <v>0</v>
      </c>
      <c r="AX59" s="218">
        <f t="shared" si="21"/>
        <v>0.60199999999999998</v>
      </c>
      <c r="AY59" s="218">
        <v>0</v>
      </c>
      <c r="AZ59" s="218">
        <v>0</v>
      </c>
      <c r="BA59" s="218">
        <v>0.60199999999999998</v>
      </c>
      <c r="BB59" s="218">
        <v>0</v>
      </c>
      <c r="BC59" s="218">
        <f t="shared" si="22"/>
        <v>0.60199999999999998</v>
      </c>
      <c r="BD59" s="218">
        <v>0</v>
      </c>
      <c r="BE59" s="218">
        <v>0</v>
      </c>
      <c r="BF59" s="216">
        <v>0.60199999999999998</v>
      </c>
      <c r="BG59" s="218">
        <v>0</v>
      </c>
      <c r="BH59" s="218">
        <f t="shared" si="23"/>
        <v>0.60199999999999998</v>
      </c>
      <c r="BI59" s="218">
        <v>0</v>
      </c>
      <c r="BJ59" s="218">
        <v>0</v>
      </c>
      <c r="BK59" s="218">
        <v>0.60199999999999998</v>
      </c>
      <c r="BL59" s="218">
        <v>0</v>
      </c>
      <c r="BM59" s="215"/>
    </row>
    <row r="60" spans="1:65" ht="17.25" customHeight="1" x14ac:dyDescent="0.25">
      <c r="A60" s="151" t="s">
        <v>155</v>
      </c>
      <c r="B60" s="164" t="s">
        <v>175</v>
      </c>
      <c r="C60" s="215" t="s">
        <v>101</v>
      </c>
      <c r="D60" s="215" t="s">
        <v>101</v>
      </c>
      <c r="E60" s="215">
        <v>2015</v>
      </c>
      <c r="F60" s="215">
        <v>2016</v>
      </c>
      <c r="G60" s="215" t="s">
        <v>101</v>
      </c>
      <c r="H60" s="215" t="s">
        <v>101</v>
      </c>
      <c r="I60" s="215" t="s">
        <v>101</v>
      </c>
      <c r="J60" s="215" t="s">
        <v>101</v>
      </c>
      <c r="K60" s="215" t="s">
        <v>101</v>
      </c>
      <c r="L60" s="215" t="s">
        <v>101</v>
      </c>
      <c r="M60" s="215" t="s">
        <v>101</v>
      </c>
      <c r="N60" s="149">
        <v>0</v>
      </c>
      <c r="O60" s="218">
        <v>0</v>
      </c>
      <c r="P60" s="218">
        <v>2.3317999999999999</v>
      </c>
      <c r="Q60" s="218">
        <v>2.3317999999999999</v>
      </c>
      <c r="R60" s="218">
        <v>2.3317999999999999</v>
      </c>
      <c r="S60" s="218">
        <v>2.3317999999999999</v>
      </c>
      <c r="T60" s="218">
        <v>2.3317999999999999</v>
      </c>
      <c r="U60" s="218">
        <v>2.3317999999999999</v>
      </c>
      <c r="V60" s="216">
        <v>2.3319999999999999</v>
      </c>
      <c r="W60" s="216">
        <v>2.3319999999999999</v>
      </c>
      <c r="X60" s="216">
        <v>2.3319999999999999</v>
      </c>
      <c r="Y60" s="218">
        <f t="shared" ref="Y60:Y91" si="34">SUM(Z60:AC60)</f>
        <v>0</v>
      </c>
      <c r="Z60" s="218">
        <v>0</v>
      </c>
      <c r="AA60" s="218">
        <v>0</v>
      </c>
      <c r="AB60" s="218">
        <v>0</v>
      </c>
      <c r="AC60" s="218">
        <v>0</v>
      </c>
      <c r="AD60" s="218">
        <f t="shared" ref="AD60:AD91" si="35">SUM(AE60:AH60)</f>
        <v>0</v>
      </c>
      <c r="AE60" s="218">
        <v>0</v>
      </c>
      <c r="AF60" s="218">
        <v>0</v>
      </c>
      <c r="AG60" s="218">
        <v>0</v>
      </c>
      <c r="AH60" s="218">
        <v>0</v>
      </c>
      <c r="AI60" s="218">
        <f t="shared" si="24"/>
        <v>0</v>
      </c>
      <c r="AJ60" s="218">
        <v>0</v>
      </c>
      <c r="AK60" s="218">
        <v>0</v>
      </c>
      <c r="AL60" s="218">
        <v>0</v>
      </c>
      <c r="AM60" s="218">
        <v>0</v>
      </c>
      <c r="AN60" s="218">
        <f t="shared" si="25"/>
        <v>0</v>
      </c>
      <c r="AO60" s="218">
        <v>0</v>
      </c>
      <c r="AP60" s="218">
        <v>0</v>
      </c>
      <c r="AQ60" s="218">
        <v>0</v>
      </c>
      <c r="AR60" s="218">
        <v>0</v>
      </c>
      <c r="AS60" s="218">
        <f t="shared" ref="AS60:AS91" si="36">SUM(AT60:AW60)</f>
        <v>0</v>
      </c>
      <c r="AT60" s="218">
        <v>0</v>
      </c>
      <c r="AU60" s="218">
        <v>0</v>
      </c>
      <c r="AV60" s="216">
        <v>0</v>
      </c>
      <c r="AW60" s="218">
        <v>0</v>
      </c>
      <c r="AX60" s="218">
        <f t="shared" ref="AX60:AX91" si="37">SUM(AY60:BB60)</f>
        <v>0</v>
      </c>
      <c r="AY60" s="218">
        <v>0</v>
      </c>
      <c r="AZ60" s="218">
        <v>0</v>
      </c>
      <c r="BA60" s="218">
        <v>0</v>
      </c>
      <c r="BB60" s="218">
        <v>0</v>
      </c>
      <c r="BC60" s="218">
        <f t="shared" ref="BC60:BC91" si="38">SUM(BD60:BG60)</f>
        <v>0</v>
      </c>
      <c r="BD60" s="218">
        <v>0</v>
      </c>
      <c r="BE60" s="218">
        <v>0</v>
      </c>
      <c r="BF60" s="216">
        <v>0</v>
      </c>
      <c r="BG60" s="218">
        <v>0</v>
      </c>
      <c r="BH60" s="218">
        <f t="shared" ref="BH60:BH91" si="39">SUM(BI60:BL60)</f>
        <v>0</v>
      </c>
      <c r="BI60" s="218">
        <v>0</v>
      </c>
      <c r="BJ60" s="218">
        <v>0</v>
      </c>
      <c r="BK60" s="218">
        <v>0</v>
      </c>
      <c r="BL60" s="218">
        <v>0</v>
      </c>
      <c r="BM60" s="215"/>
    </row>
    <row r="61" spans="1:65" ht="17.25" customHeight="1" x14ac:dyDescent="0.25">
      <c r="A61" s="151" t="s">
        <v>155</v>
      </c>
      <c r="B61" s="166" t="s">
        <v>177</v>
      </c>
      <c r="C61" s="215" t="s">
        <v>101</v>
      </c>
      <c r="D61" s="215" t="s">
        <v>101</v>
      </c>
      <c r="E61" s="215">
        <v>2016</v>
      </c>
      <c r="F61" s="215">
        <v>2016</v>
      </c>
      <c r="G61" s="215" t="s">
        <v>101</v>
      </c>
      <c r="H61" s="215" t="s">
        <v>101</v>
      </c>
      <c r="I61" s="215" t="s">
        <v>101</v>
      </c>
      <c r="J61" s="215" t="s">
        <v>101</v>
      </c>
      <c r="K61" s="215" t="s">
        <v>101</v>
      </c>
      <c r="L61" s="215" t="s">
        <v>101</v>
      </c>
      <c r="M61" s="215" t="s">
        <v>101</v>
      </c>
      <c r="N61" s="149">
        <v>0</v>
      </c>
      <c r="O61" s="218">
        <v>0</v>
      </c>
      <c r="P61" s="218">
        <v>0.58674000000000004</v>
      </c>
      <c r="Q61" s="218">
        <v>0.58674000000000004</v>
      </c>
      <c r="R61" s="218">
        <v>0.58674000000000004</v>
      </c>
      <c r="S61" s="218">
        <v>0.58674000000000004</v>
      </c>
      <c r="T61" s="218">
        <v>0.58674000000000004</v>
      </c>
      <c r="U61" s="218">
        <v>0.58674000000000004</v>
      </c>
      <c r="V61" s="216">
        <v>0.58699999999999997</v>
      </c>
      <c r="W61" s="216">
        <v>0.58699999999999997</v>
      </c>
      <c r="X61" s="216">
        <v>0.58699999999999997</v>
      </c>
      <c r="Y61" s="218">
        <f t="shared" si="34"/>
        <v>0</v>
      </c>
      <c r="Z61" s="218">
        <v>0</v>
      </c>
      <c r="AA61" s="218">
        <v>0</v>
      </c>
      <c r="AB61" s="218">
        <v>0</v>
      </c>
      <c r="AC61" s="218">
        <v>0</v>
      </c>
      <c r="AD61" s="218">
        <f t="shared" si="35"/>
        <v>0</v>
      </c>
      <c r="AE61" s="218">
        <v>0</v>
      </c>
      <c r="AF61" s="218">
        <v>0</v>
      </c>
      <c r="AG61" s="218">
        <v>0</v>
      </c>
      <c r="AH61" s="218">
        <v>0</v>
      </c>
      <c r="AI61" s="218">
        <f t="shared" si="24"/>
        <v>0</v>
      </c>
      <c r="AJ61" s="218">
        <v>0</v>
      </c>
      <c r="AK61" s="218">
        <v>0</v>
      </c>
      <c r="AL61" s="218">
        <v>0</v>
      </c>
      <c r="AM61" s="218">
        <v>0</v>
      </c>
      <c r="AN61" s="218">
        <f t="shared" si="25"/>
        <v>0</v>
      </c>
      <c r="AO61" s="218">
        <v>0</v>
      </c>
      <c r="AP61" s="218">
        <v>0</v>
      </c>
      <c r="AQ61" s="218">
        <v>0</v>
      </c>
      <c r="AR61" s="218">
        <v>0</v>
      </c>
      <c r="AS61" s="218">
        <f t="shared" si="36"/>
        <v>0</v>
      </c>
      <c r="AT61" s="218">
        <v>0</v>
      </c>
      <c r="AU61" s="218">
        <v>0</v>
      </c>
      <c r="AV61" s="216">
        <v>0</v>
      </c>
      <c r="AW61" s="218">
        <v>0</v>
      </c>
      <c r="AX61" s="218">
        <f t="shared" si="37"/>
        <v>0</v>
      </c>
      <c r="AY61" s="218">
        <v>0</v>
      </c>
      <c r="AZ61" s="218">
        <v>0</v>
      </c>
      <c r="BA61" s="218">
        <v>0</v>
      </c>
      <c r="BB61" s="218">
        <v>0</v>
      </c>
      <c r="BC61" s="218">
        <f t="shared" si="38"/>
        <v>0</v>
      </c>
      <c r="BD61" s="218">
        <v>0</v>
      </c>
      <c r="BE61" s="218">
        <v>0</v>
      </c>
      <c r="BF61" s="216">
        <v>0</v>
      </c>
      <c r="BG61" s="218">
        <v>0</v>
      </c>
      <c r="BH61" s="218">
        <f t="shared" si="39"/>
        <v>0</v>
      </c>
      <c r="BI61" s="218">
        <v>0</v>
      </c>
      <c r="BJ61" s="218">
        <v>0</v>
      </c>
      <c r="BK61" s="218">
        <v>0</v>
      </c>
      <c r="BL61" s="218">
        <v>0</v>
      </c>
      <c r="BM61" s="215"/>
    </row>
    <row r="62" spans="1:65" ht="17.25" customHeight="1" x14ac:dyDescent="0.25">
      <c r="A62" s="151" t="s">
        <v>155</v>
      </c>
      <c r="B62" s="167" t="s">
        <v>179</v>
      </c>
      <c r="C62" s="215" t="s">
        <v>101</v>
      </c>
      <c r="D62" s="215" t="s">
        <v>101</v>
      </c>
      <c r="E62" s="215">
        <v>2016</v>
      </c>
      <c r="F62" s="215">
        <v>2016</v>
      </c>
      <c r="G62" s="215" t="s">
        <v>101</v>
      </c>
      <c r="H62" s="215" t="s">
        <v>101</v>
      </c>
      <c r="I62" s="215" t="s">
        <v>101</v>
      </c>
      <c r="J62" s="215" t="s">
        <v>101</v>
      </c>
      <c r="K62" s="215" t="s">
        <v>101</v>
      </c>
      <c r="L62" s="215" t="s">
        <v>101</v>
      </c>
      <c r="M62" s="215" t="s">
        <v>101</v>
      </c>
      <c r="N62" s="149">
        <v>0</v>
      </c>
      <c r="O62" s="218">
        <v>0</v>
      </c>
      <c r="P62" s="218">
        <v>0.24637999999999999</v>
      </c>
      <c r="Q62" s="218">
        <v>0.24637999999999999</v>
      </c>
      <c r="R62" s="218">
        <v>0.24637999999999999</v>
      </c>
      <c r="S62" s="218">
        <v>0.24637999999999999</v>
      </c>
      <c r="T62" s="218">
        <v>0.24637999999999999</v>
      </c>
      <c r="U62" s="218">
        <v>0.24637999999999999</v>
      </c>
      <c r="V62" s="216">
        <v>0.246</v>
      </c>
      <c r="W62" s="216">
        <v>0.246</v>
      </c>
      <c r="X62" s="216">
        <v>0.246</v>
      </c>
      <c r="Y62" s="218">
        <f t="shared" si="34"/>
        <v>0</v>
      </c>
      <c r="Z62" s="218">
        <v>0</v>
      </c>
      <c r="AA62" s="218">
        <v>0</v>
      </c>
      <c r="AB62" s="218">
        <v>0</v>
      </c>
      <c r="AC62" s="218">
        <v>0</v>
      </c>
      <c r="AD62" s="218">
        <f t="shared" si="35"/>
        <v>0</v>
      </c>
      <c r="AE62" s="218">
        <v>0</v>
      </c>
      <c r="AF62" s="218">
        <v>0</v>
      </c>
      <c r="AG62" s="218">
        <v>0</v>
      </c>
      <c r="AH62" s="218">
        <v>0</v>
      </c>
      <c r="AI62" s="218">
        <f t="shared" si="24"/>
        <v>0</v>
      </c>
      <c r="AJ62" s="218">
        <v>0</v>
      </c>
      <c r="AK62" s="218">
        <v>0</v>
      </c>
      <c r="AL62" s="218">
        <v>0</v>
      </c>
      <c r="AM62" s="218">
        <v>0</v>
      </c>
      <c r="AN62" s="218">
        <f t="shared" si="25"/>
        <v>0</v>
      </c>
      <c r="AO62" s="218">
        <v>0</v>
      </c>
      <c r="AP62" s="218">
        <v>0</v>
      </c>
      <c r="AQ62" s="218">
        <v>0</v>
      </c>
      <c r="AR62" s="218">
        <v>0</v>
      </c>
      <c r="AS62" s="218">
        <f t="shared" si="36"/>
        <v>0</v>
      </c>
      <c r="AT62" s="218">
        <v>0</v>
      </c>
      <c r="AU62" s="218">
        <v>0</v>
      </c>
      <c r="AV62" s="216">
        <v>0</v>
      </c>
      <c r="AW62" s="218">
        <v>0</v>
      </c>
      <c r="AX62" s="218">
        <f t="shared" si="37"/>
        <v>0</v>
      </c>
      <c r="AY62" s="218">
        <v>0</v>
      </c>
      <c r="AZ62" s="218">
        <v>0</v>
      </c>
      <c r="BA62" s="218">
        <v>0</v>
      </c>
      <c r="BB62" s="218">
        <v>0</v>
      </c>
      <c r="BC62" s="218">
        <f t="shared" si="38"/>
        <v>0</v>
      </c>
      <c r="BD62" s="218">
        <v>0</v>
      </c>
      <c r="BE62" s="218">
        <v>0</v>
      </c>
      <c r="BF62" s="216">
        <v>0</v>
      </c>
      <c r="BG62" s="218">
        <v>0</v>
      </c>
      <c r="BH62" s="218">
        <f t="shared" si="39"/>
        <v>0</v>
      </c>
      <c r="BI62" s="218">
        <v>0</v>
      </c>
      <c r="BJ62" s="218">
        <v>0</v>
      </c>
      <c r="BK62" s="218">
        <v>0</v>
      </c>
      <c r="BL62" s="218">
        <v>0</v>
      </c>
      <c r="BM62" s="215"/>
    </row>
    <row r="63" spans="1:65" ht="17.25" customHeight="1" x14ac:dyDescent="0.25">
      <c r="A63" s="151" t="s">
        <v>155</v>
      </c>
      <c r="B63" s="167" t="s">
        <v>181</v>
      </c>
      <c r="C63" s="215" t="s">
        <v>101</v>
      </c>
      <c r="D63" s="215" t="s">
        <v>101</v>
      </c>
      <c r="E63" s="215">
        <v>2016</v>
      </c>
      <c r="F63" s="215">
        <v>2016</v>
      </c>
      <c r="G63" s="215" t="s">
        <v>101</v>
      </c>
      <c r="H63" s="215" t="s">
        <v>101</v>
      </c>
      <c r="I63" s="215" t="s">
        <v>101</v>
      </c>
      <c r="J63" s="215" t="s">
        <v>101</v>
      </c>
      <c r="K63" s="215" t="s">
        <v>101</v>
      </c>
      <c r="L63" s="215" t="s">
        <v>101</v>
      </c>
      <c r="M63" s="215" t="s">
        <v>101</v>
      </c>
      <c r="N63" s="149">
        <v>0</v>
      </c>
      <c r="O63" s="218">
        <v>0</v>
      </c>
      <c r="P63" s="218">
        <v>0.42520999999999998</v>
      </c>
      <c r="Q63" s="218">
        <v>0.42520999999999998</v>
      </c>
      <c r="R63" s="218">
        <v>0.42520999999999998</v>
      </c>
      <c r="S63" s="218">
        <v>0.42520999999999998</v>
      </c>
      <c r="T63" s="218">
        <v>0.42520999999999998</v>
      </c>
      <c r="U63" s="218">
        <v>0.42520999999999998</v>
      </c>
      <c r="V63" s="216">
        <v>0.42499999999999999</v>
      </c>
      <c r="W63" s="216">
        <v>0.42499999999999999</v>
      </c>
      <c r="X63" s="216">
        <v>0.42499999999999999</v>
      </c>
      <c r="Y63" s="218">
        <f t="shared" si="34"/>
        <v>0</v>
      </c>
      <c r="Z63" s="218">
        <v>0</v>
      </c>
      <c r="AA63" s="218">
        <v>0</v>
      </c>
      <c r="AB63" s="218">
        <v>0</v>
      </c>
      <c r="AC63" s="218">
        <v>0</v>
      </c>
      <c r="AD63" s="218">
        <f t="shared" si="35"/>
        <v>0</v>
      </c>
      <c r="AE63" s="218">
        <v>0</v>
      </c>
      <c r="AF63" s="218">
        <v>0</v>
      </c>
      <c r="AG63" s="218">
        <v>0</v>
      </c>
      <c r="AH63" s="218">
        <v>0</v>
      </c>
      <c r="AI63" s="218">
        <f t="shared" ref="AI63:AI94" si="40">SUM(AJ63:AM63)</f>
        <v>0</v>
      </c>
      <c r="AJ63" s="218">
        <v>0</v>
      </c>
      <c r="AK63" s="218">
        <v>0</v>
      </c>
      <c r="AL63" s="218">
        <v>0</v>
      </c>
      <c r="AM63" s="218">
        <v>0</v>
      </c>
      <c r="AN63" s="218">
        <f t="shared" ref="AN63:AN94" si="41">SUM(AO63:AR63)</f>
        <v>0</v>
      </c>
      <c r="AO63" s="218">
        <v>0</v>
      </c>
      <c r="AP63" s="218">
        <v>0</v>
      </c>
      <c r="AQ63" s="218">
        <v>0</v>
      </c>
      <c r="AR63" s="218">
        <v>0</v>
      </c>
      <c r="AS63" s="218">
        <f t="shared" si="36"/>
        <v>0</v>
      </c>
      <c r="AT63" s="218">
        <v>0</v>
      </c>
      <c r="AU63" s="218">
        <v>0</v>
      </c>
      <c r="AV63" s="216">
        <v>0</v>
      </c>
      <c r="AW63" s="218">
        <v>0</v>
      </c>
      <c r="AX63" s="218">
        <f t="shared" si="37"/>
        <v>0</v>
      </c>
      <c r="AY63" s="218">
        <v>0</v>
      </c>
      <c r="AZ63" s="218">
        <v>0</v>
      </c>
      <c r="BA63" s="218">
        <v>0</v>
      </c>
      <c r="BB63" s="218">
        <v>0</v>
      </c>
      <c r="BC63" s="218">
        <f t="shared" si="38"/>
        <v>0</v>
      </c>
      <c r="BD63" s="218">
        <v>0</v>
      </c>
      <c r="BE63" s="218">
        <v>0</v>
      </c>
      <c r="BF63" s="216">
        <v>0</v>
      </c>
      <c r="BG63" s="218">
        <v>0</v>
      </c>
      <c r="BH63" s="218">
        <f t="shared" si="39"/>
        <v>0</v>
      </c>
      <c r="BI63" s="218">
        <v>0</v>
      </c>
      <c r="BJ63" s="218">
        <v>0</v>
      </c>
      <c r="BK63" s="218">
        <v>0</v>
      </c>
      <c r="BL63" s="218">
        <v>0</v>
      </c>
      <c r="BM63" s="215"/>
    </row>
    <row r="64" spans="1:65" ht="17.25" customHeight="1" x14ac:dyDescent="0.25">
      <c r="A64" s="151" t="s">
        <v>155</v>
      </c>
      <c r="B64" s="166" t="s">
        <v>183</v>
      </c>
      <c r="C64" s="215" t="s">
        <v>101</v>
      </c>
      <c r="D64" s="215" t="s">
        <v>101</v>
      </c>
      <c r="E64" s="215">
        <v>2016</v>
      </c>
      <c r="F64" s="215">
        <v>2016</v>
      </c>
      <c r="G64" s="215" t="s">
        <v>101</v>
      </c>
      <c r="H64" s="215" t="s">
        <v>101</v>
      </c>
      <c r="I64" s="215" t="s">
        <v>101</v>
      </c>
      <c r="J64" s="215" t="s">
        <v>101</v>
      </c>
      <c r="K64" s="215" t="s">
        <v>101</v>
      </c>
      <c r="L64" s="215" t="s">
        <v>101</v>
      </c>
      <c r="M64" s="215" t="s">
        <v>101</v>
      </c>
      <c r="N64" s="149">
        <v>0</v>
      </c>
      <c r="O64" s="218">
        <v>0</v>
      </c>
      <c r="P64" s="218">
        <v>0.36675000000000002</v>
      </c>
      <c r="Q64" s="218">
        <v>0.36675000000000002</v>
      </c>
      <c r="R64" s="218">
        <v>0.36675000000000002</v>
      </c>
      <c r="S64" s="218">
        <v>0.36675000000000002</v>
      </c>
      <c r="T64" s="218">
        <v>0.36675000000000002</v>
      </c>
      <c r="U64" s="218">
        <v>0.36675000000000002</v>
      </c>
      <c r="V64" s="216">
        <v>0.36699999999999999</v>
      </c>
      <c r="W64" s="216">
        <v>0.36699999999999999</v>
      </c>
      <c r="X64" s="216">
        <v>0.36699999999999999</v>
      </c>
      <c r="Y64" s="218">
        <f t="shared" si="34"/>
        <v>0</v>
      </c>
      <c r="Z64" s="218">
        <v>0</v>
      </c>
      <c r="AA64" s="218">
        <v>0</v>
      </c>
      <c r="AB64" s="218">
        <v>0</v>
      </c>
      <c r="AC64" s="218">
        <v>0</v>
      </c>
      <c r="AD64" s="218">
        <f t="shared" si="35"/>
        <v>0</v>
      </c>
      <c r="AE64" s="218">
        <v>0</v>
      </c>
      <c r="AF64" s="218">
        <v>0</v>
      </c>
      <c r="AG64" s="218">
        <v>0</v>
      </c>
      <c r="AH64" s="218">
        <v>0</v>
      </c>
      <c r="AI64" s="218">
        <f t="shared" si="40"/>
        <v>0</v>
      </c>
      <c r="AJ64" s="218">
        <v>0</v>
      </c>
      <c r="AK64" s="218">
        <v>0</v>
      </c>
      <c r="AL64" s="218">
        <v>0</v>
      </c>
      <c r="AM64" s="218">
        <v>0</v>
      </c>
      <c r="AN64" s="218">
        <f t="shared" si="41"/>
        <v>0</v>
      </c>
      <c r="AO64" s="218">
        <v>0</v>
      </c>
      <c r="AP64" s="218">
        <v>0</v>
      </c>
      <c r="AQ64" s="218">
        <v>0</v>
      </c>
      <c r="AR64" s="218">
        <v>0</v>
      </c>
      <c r="AS64" s="218">
        <f t="shared" si="36"/>
        <v>0</v>
      </c>
      <c r="AT64" s="218">
        <v>0</v>
      </c>
      <c r="AU64" s="218">
        <v>0</v>
      </c>
      <c r="AV64" s="216">
        <v>0</v>
      </c>
      <c r="AW64" s="218">
        <v>0</v>
      </c>
      <c r="AX64" s="218">
        <f t="shared" si="37"/>
        <v>0</v>
      </c>
      <c r="AY64" s="218">
        <v>0</v>
      </c>
      <c r="AZ64" s="218">
        <v>0</v>
      </c>
      <c r="BA64" s="218">
        <v>0</v>
      </c>
      <c r="BB64" s="218">
        <v>0</v>
      </c>
      <c r="BC64" s="218">
        <f t="shared" si="38"/>
        <v>0</v>
      </c>
      <c r="BD64" s="218">
        <v>0</v>
      </c>
      <c r="BE64" s="218">
        <v>0</v>
      </c>
      <c r="BF64" s="216">
        <v>0</v>
      </c>
      <c r="BG64" s="218">
        <v>0</v>
      </c>
      <c r="BH64" s="218">
        <f t="shared" si="39"/>
        <v>0</v>
      </c>
      <c r="BI64" s="218">
        <v>0</v>
      </c>
      <c r="BJ64" s="218">
        <v>0</v>
      </c>
      <c r="BK64" s="218">
        <v>0</v>
      </c>
      <c r="BL64" s="218">
        <v>0</v>
      </c>
      <c r="BM64" s="215"/>
    </row>
    <row r="65" spans="1:65" ht="16.5" customHeight="1" x14ac:dyDescent="0.25">
      <c r="A65" s="151" t="s">
        <v>155</v>
      </c>
      <c r="B65" s="167" t="s">
        <v>185</v>
      </c>
      <c r="C65" s="215" t="s">
        <v>101</v>
      </c>
      <c r="D65" s="215" t="s">
        <v>101</v>
      </c>
      <c r="E65" s="215">
        <v>2016</v>
      </c>
      <c r="F65" s="215">
        <v>2016</v>
      </c>
      <c r="G65" s="215" t="s">
        <v>101</v>
      </c>
      <c r="H65" s="215" t="s">
        <v>101</v>
      </c>
      <c r="I65" s="215" t="s">
        <v>101</v>
      </c>
      <c r="J65" s="215" t="s">
        <v>101</v>
      </c>
      <c r="K65" s="215" t="s">
        <v>101</v>
      </c>
      <c r="L65" s="215" t="s">
        <v>101</v>
      </c>
      <c r="M65" s="215" t="s">
        <v>101</v>
      </c>
      <c r="N65" s="149">
        <v>0</v>
      </c>
      <c r="O65" s="218">
        <v>0</v>
      </c>
      <c r="P65" s="218">
        <v>0.49064000000000002</v>
      </c>
      <c r="Q65" s="218">
        <v>0.49064000000000002</v>
      </c>
      <c r="R65" s="218">
        <v>0.49064000000000002</v>
      </c>
      <c r="S65" s="218">
        <v>0.49064000000000002</v>
      </c>
      <c r="T65" s="218">
        <v>0.49064000000000002</v>
      </c>
      <c r="U65" s="218">
        <v>0.49064000000000002</v>
      </c>
      <c r="V65" s="216">
        <v>0.49099999999999999</v>
      </c>
      <c r="W65" s="216">
        <v>0.49099999999999999</v>
      </c>
      <c r="X65" s="216">
        <v>0.49099999999999999</v>
      </c>
      <c r="Y65" s="218">
        <f t="shared" si="34"/>
        <v>0</v>
      </c>
      <c r="Z65" s="218">
        <v>0</v>
      </c>
      <c r="AA65" s="218">
        <v>0</v>
      </c>
      <c r="AB65" s="218">
        <v>0</v>
      </c>
      <c r="AC65" s="218">
        <v>0</v>
      </c>
      <c r="AD65" s="218">
        <f t="shared" si="35"/>
        <v>0</v>
      </c>
      <c r="AE65" s="218">
        <v>0</v>
      </c>
      <c r="AF65" s="218">
        <v>0</v>
      </c>
      <c r="AG65" s="218">
        <v>0</v>
      </c>
      <c r="AH65" s="218">
        <v>0</v>
      </c>
      <c r="AI65" s="218">
        <f t="shared" si="40"/>
        <v>0</v>
      </c>
      <c r="AJ65" s="218">
        <v>0</v>
      </c>
      <c r="AK65" s="218">
        <v>0</v>
      </c>
      <c r="AL65" s="218">
        <v>0</v>
      </c>
      <c r="AM65" s="218">
        <v>0</v>
      </c>
      <c r="AN65" s="218">
        <f t="shared" si="41"/>
        <v>0</v>
      </c>
      <c r="AO65" s="218">
        <v>0</v>
      </c>
      <c r="AP65" s="218">
        <v>0</v>
      </c>
      <c r="AQ65" s="218">
        <v>0</v>
      </c>
      <c r="AR65" s="218">
        <v>0</v>
      </c>
      <c r="AS65" s="218">
        <f t="shared" si="36"/>
        <v>0</v>
      </c>
      <c r="AT65" s="218">
        <v>0</v>
      </c>
      <c r="AU65" s="218">
        <v>0</v>
      </c>
      <c r="AV65" s="216">
        <v>0</v>
      </c>
      <c r="AW65" s="218">
        <v>0</v>
      </c>
      <c r="AX65" s="218">
        <f t="shared" si="37"/>
        <v>0</v>
      </c>
      <c r="AY65" s="218">
        <v>0</v>
      </c>
      <c r="AZ65" s="218">
        <v>0</v>
      </c>
      <c r="BA65" s="218">
        <v>0</v>
      </c>
      <c r="BB65" s="218">
        <v>0</v>
      </c>
      <c r="BC65" s="218">
        <f t="shared" si="38"/>
        <v>0</v>
      </c>
      <c r="BD65" s="218">
        <v>0</v>
      </c>
      <c r="BE65" s="218">
        <v>0</v>
      </c>
      <c r="BF65" s="216">
        <v>0</v>
      </c>
      <c r="BG65" s="218">
        <v>0</v>
      </c>
      <c r="BH65" s="218">
        <f t="shared" si="39"/>
        <v>0</v>
      </c>
      <c r="BI65" s="218">
        <v>0</v>
      </c>
      <c r="BJ65" s="218">
        <v>0</v>
      </c>
      <c r="BK65" s="218">
        <v>0</v>
      </c>
      <c r="BL65" s="218">
        <v>0</v>
      </c>
      <c r="BM65" s="215"/>
    </row>
    <row r="66" spans="1:65" ht="16.5" customHeight="1" x14ac:dyDescent="0.25">
      <c r="A66" s="151" t="s">
        <v>155</v>
      </c>
      <c r="B66" s="164" t="s">
        <v>177</v>
      </c>
      <c r="C66" s="215" t="s">
        <v>101</v>
      </c>
      <c r="D66" s="215" t="s">
        <v>101</v>
      </c>
      <c r="E66" s="215">
        <v>2017</v>
      </c>
      <c r="F66" s="215">
        <v>2017</v>
      </c>
      <c r="G66" s="215" t="s">
        <v>101</v>
      </c>
      <c r="H66" s="215" t="s">
        <v>101</v>
      </c>
      <c r="I66" s="215" t="s">
        <v>101</v>
      </c>
      <c r="J66" s="215" t="s">
        <v>101</v>
      </c>
      <c r="K66" s="215" t="s">
        <v>101</v>
      </c>
      <c r="L66" s="215" t="s">
        <v>101</v>
      </c>
      <c r="M66" s="215"/>
      <c r="N66" s="149">
        <v>0</v>
      </c>
      <c r="O66" s="218">
        <v>0</v>
      </c>
      <c r="P66" s="218">
        <v>0.58699999999999997</v>
      </c>
      <c r="Q66" s="218">
        <v>0.58699999999999997</v>
      </c>
      <c r="R66" s="218">
        <v>0.58699999999999997</v>
      </c>
      <c r="S66" s="218">
        <v>0.58699999999999997</v>
      </c>
      <c r="T66" s="218">
        <v>0.58699999999999997</v>
      </c>
      <c r="U66" s="218">
        <v>0.58699999999999997</v>
      </c>
      <c r="V66" s="216">
        <v>0.58699999999999997</v>
      </c>
      <c r="W66" s="219">
        <v>0.58699999999999997</v>
      </c>
      <c r="X66" s="219">
        <v>0.58699999999999997</v>
      </c>
      <c r="Y66" s="218">
        <f t="shared" si="34"/>
        <v>0</v>
      </c>
      <c r="Z66" s="218">
        <v>0</v>
      </c>
      <c r="AA66" s="218">
        <v>0</v>
      </c>
      <c r="AB66" s="218">
        <v>0</v>
      </c>
      <c r="AC66" s="218">
        <v>0</v>
      </c>
      <c r="AD66" s="218">
        <f t="shared" si="35"/>
        <v>0</v>
      </c>
      <c r="AE66" s="218">
        <v>0</v>
      </c>
      <c r="AF66" s="218">
        <v>0</v>
      </c>
      <c r="AG66" s="218">
        <v>0</v>
      </c>
      <c r="AH66" s="218">
        <v>0</v>
      </c>
      <c r="AI66" s="218">
        <f t="shared" si="40"/>
        <v>0</v>
      </c>
      <c r="AJ66" s="218">
        <v>0</v>
      </c>
      <c r="AK66" s="218">
        <v>0</v>
      </c>
      <c r="AL66" s="218">
        <v>0</v>
      </c>
      <c r="AM66" s="218">
        <v>0</v>
      </c>
      <c r="AN66" s="218">
        <f t="shared" si="41"/>
        <v>0</v>
      </c>
      <c r="AO66" s="218">
        <v>0</v>
      </c>
      <c r="AP66" s="218">
        <v>0</v>
      </c>
      <c r="AQ66" s="218">
        <v>0</v>
      </c>
      <c r="AR66" s="218">
        <v>0</v>
      </c>
      <c r="AS66" s="218">
        <f t="shared" si="36"/>
        <v>0.58699999999999997</v>
      </c>
      <c r="AT66" s="218">
        <v>0</v>
      </c>
      <c r="AU66" s="218">
        <v>0</v>
      </c>
      <c r="AV66" s="216">
        <v>0.58699999999999997</v>
      </c>
      <c r="AW66" s="218">
        <v>0</v>
      </c>
      <c r="AX66" s="218">
        <f t="shared" si="37"/>
        <v>0</v>
      </c>
      <c r="AY66" s="218">
        <v>0</v>
      </c>
      <c r="AZ66" s="218">
        <v>0</v>
      </c>
      <c r="BA66" s="218">
        <v>0</v>
      </c>
      <c r="BB66" s="218">
        <v>0</v>
      </c>
      <c r="BC66" s="218">
        <f t="shared" si="38"/>
        <v>0.58699999999999997</v>
      </c>
      <c r="BD66" s="218">
        <v>0</v>
      </c>
      <c r="BE66" s="218">
        <v>0</v>
      </c>
      <c r="BF66" s="216">
        <v>0.58699999999999997</v>
      </c>
      <c r="BG66" s="218">
        <v>0</v>
      </c>
      <c r="BH66" s="218">
        <f t="shared" si="39"/>
        <v>0</v>
      </c>
      <c r="BI66" s="218">
        <v>0</v>
      </c>
      <c r="BJ66" s="218">
        <v>0</v>
      </c>
      <c r="BK66" s="218">
        <v>0</v>
      </c>
      <c r="BL66" s="218">
        <v>0</v>
      </c>
      <c r="BM66" s="215"/>
    </row>
    <row r="67" spans="1:65" ht="35.25" customHeight="1" x14ac:dyDescent="0.25">
      <c r="A67" s="151" t="s">
        <v>188</v>
      </c>
      <c r="B67" s="152" t="s">
        <v>189</v>
      </c>
      <c r="C67" s="215" t="s">
        <v>101</v>
      </c>
      <c r="D67" s="215" t="s">
        <v>101</v>
      </c>
      <c r="E67" s="215" t="s">
        <v>101</v>
      </c>
      <c r="F67" s="215" t="s">
        <v>101</v>
      </c>
      <c r="G67" s="215" t="s">
        <v>101</v>
      </c>
      <c r="H67" s="215" t="s">
        <v>101</v>
      </c>
      <c r="I67" s="215" t="s">
        <v>101</v>
      </c>
      <c r="J67" s="215" t="s">
        <v>101</v>
      </c>
      <c r="K67" s="215" t="s">
        <v>101</v>
      </c>
      <c r="L67" s="215" t="s">
        <v>101</v>
      </c>
      <c r="M67" s="215" t="s">
        <v>101</v>
      </c>
      <c r="N67" s="149">
        <v>0</v>
      </c>
      <c r="O67" s="218">
        <v>0</v>
      </c>
      <c r="P67" s="218">
        <v>0</v>
      </c>
      <c r="Q67" s="218">
        <v>0</v>
      </c>
      <c r="R67" s="218">
        <v>0</v>
      </c>
      <c r="S67" s="218">
        <v>0</v>
      </c>
      <c r="T67" s="218">
        <v>0</v>
      </c>
      <c r="U67" s="218">
        <v>0</v>
      </c>
      <c r="V67" s="216">
        <v>0</v>
      </c>
      <c r="W67" s="216">
        <v>0</v>
      </c>
      <c r="X67" s="216">
        <v>0</v>
      </c>
      <c r="Y67" s="218">
        <f t="shared" si="34"/>
        <v>0</v>
      </c>
      <c r="Z67" s="218">
        <v>0</v>
      </c>
      <c r="AA67" s="218">
        <v>0</v>
      </c>
      <c r="AB67" s="218">
        <v>0</v>
      </c>
      <c r="AC67" s="218">
        <v>0</v>
      </c>
      <c r="AD67" s="218">
        <f t="shared" si="35"/>
        <v>0</v>
      </c>
      <c r="AE67" s="218">
        <v>0</v>
      </c>
      <c r="AF67" s="218">
        <v>0</v>
      </c>
      <c r="AG67" s="218">
        <v>0</v>
      </c>
      <c r="AH67" s="218">
        <v>0</v>
      </c>
      <c r="AI67" s="218">
        <f t="shared" si="40"/>
        <v>0</v>
      </c>
      <c r="AJ67" s="218">
        <v>0</v>
      </c>
      <c r="AK67" s="218">
        <v>0</v>
      </c>
      <c r="AL67" s="218">
        <v>0</v>
      </c>
      <c r="AM67" s="218">
        <v>0</v>
      </c>
      <c r="AN67" s="218">
        <f t="shared" si="41"/>
        <v>0</v>
      </c>
      <c r="AO67" s="218">
        <v>0</v>
      </c>
      <c r="AP67" s="218">
        <v>0</v>
      </c>
      <c r="AQ67" s="218">
        <v>0</v>
      </c>
      <c r="AR67" s="218">
        <v>0</v>
      </c>
      <c r="AS67" s="218">
        <f t="shared" si="36"/>
        <v>0</v>
      </c>
      <c r="AT67" s="218">
        <v>0</v>
      </c>
      <c r="AU67" s="218">
        <v>0</v>
      </c>
      <c r="AV67" s="216">
        <v>0</v>
      </c>
      <c r="AW67" s="218">
        <v>0</v>
      </c>
      <c r="AX67" s="218">
        <f t="shared" si="37"/>
        <v>0</v>
      </c>
      <c r="AY67" s="218">
        <v>0</v>
      </c>
      <c r="AZ67" s="218">
        <v>0</v>
      </c>
      <c r="BA67" s="218">
        <v>0</v>
      </c>
      <c r="BB67" s="218">
        <v>0</v>
      </c>
      <c r="BC67" s="218">
        <f t="shared" si="38"/>
        <v>0</v>
      </c>
      <c r="BD67" s="218">
        <v>0</v>
      </c>
      <c r="BE67" s="218">
        <v>0</v>
      </c>
      <c r="BF67" s="216">
        <v>0</v>
      </c>
      <c r="BG67" s="218">
        <v>0</v>
      </c>
      <c r="BH67" s="218">
        <f t="shared" si="39"/>
        <v>0</v>
      </c>
      <c r="BI67" s="218">
        <v>0</v>
      </c>
      <c r="BJ67" s="218">
        <v>0</v>
      </c>
      <c r="BK67" s="218">
        <v>0</v>
      </c>
      <c r="BL67" s="218">
        <v>0</v>
      </c>
      <c r="BM67" s="215"/>
    </row>
    <row r="68" spans="1:65" ht="37.5" customHeight="1" x14ac:dyDescent="0.25">
      <c r="A68" s="151" t="s">
        <v>190</v>
      </c>
      <c r="B68" s="152" t="s">
        <v>191</v>
      </c>
      <c r="C68" s="215" t="s">
        <v>101</v>
      </c>
      <c r="D68" s="215" t="s">
        <v>101</v>
      </c>
      <c r="E68" s="215" t="s">
        <v>101</v>
      </c>
      <c r="F68" s="215" t="s">
        <v>101</v>
      </c>
      <c r="G68" s="215" t="s">
        <v>101</v>
      </c>
      <c r="H68" s="215" t="s">
        <v>101</v>
      </c>
      <c r="I68" s="215" t="s">
        <v>101</v>
      </c>
      <c r="J68" s="215" t="s">
        <v>101</v>
      </c>
      <c r="K68" s="215" t="s">
        <v>101</v>
      </c>
      <c r="L68" s="215" t="s">
        <v>101</v>
      </c>
      <c r="M68" s="215" t="s">
        <v>101</v>
      </c>
      <c r="N68" s="149">
        <v>0</v>
      </c>
      <c r="O68" s="218">
        <f t="shared" ref="O68:X68" si="42">O69+O74</f>
        <v>2.3289999999999997</v>
      </c>
      <c r="P68" s="218">
        <f t="shared" si="42"/>
        <v>8.1796530000000001</v>
      </c>
      <c r="Q68" s="218">
        <f t="shared" si="42"/>
        <v>8.1796530000000001</v>
      </c>
      <c r="R68" s="218">
        <f t="shared" si="42"/>
        <v>8.1796530000000001</v>
      </c>
      <c r="S68" s="218">
        <f t="shared" si="42"/>
        <v>8.1796530000000001</v>
      </c>
      <c r="T68" s="218">
        <f t="shared" si="42"/>
        <v>8.1796530000000001</v>
      </c>
      <c r="U68" s="218">
        <f t="shared" si="42"/>
        <v>8.1796530000000001</v>
      </c>
      <c r="V68" s="216">
        <f t="shared" si="42"/>
        <v>7.2690300000000008</v>
      </c>
      <c r="W68" s="216">
        <f t="shared" si="42"/>
        <v>0</v>
      </c>
      <c r="X68" s="216">
        <f t="shared" si="42"/>
        <v>0</v>
      </c>
      <c r="Y68" s="218">
        <f t="shared" si="34"/>
        <v>7.2690299000000014</v>
      </c>
      <c r="Z68" s="218">
        <f>Z69+Z74</f>
        <v>0</v>
      </c>
      <c r="AA68" s="218">
        <f>AA69+AA74</f>
        <v>0</v>
      </c>
      <c r="AB68" s="218">
        <f>AB69+AB74</f>
        <v>6.1688690000000008</v>
      </c>
      <c r="AC68" s="218">
        <f>AC69+AC74</f>
        <v>1.1001609000000001</v>
      </c>
      <c r="AD68" s="218">
        <f t="shared" si="35"/>
        <v>7.2690299000000014</v>
      </c>
      <c r="AE68" s="218">
        <f>AE69+AE74</f>
        <v>0</v>
      </c>
      <c r="AF68" s="218">
        <f>AF69+AF74</f>
        <v>0</v>
      </c>
      <c r="AG68" s="218">
        <f>AG69+AG74</f>
        <v>6.1688690000000008</v>
      </c>
      <c r="AH68" s="218">
        <f>AH69+AH74</f>
        <v>1.1001609000000001</v>
      </c>
      <c r="AI68" s="218">
        <f t="shared" si="40"/>
        <v>7.2690299000000014</v>
      </c>
      <c r="AJ68" s="218">
        <f>AJ69+AJ74</f>
        <v>0</v>
      </c>
      <c r="AK68" s="218">
        <f>AK69+AK74</f>
        <v>0</v>
      </c>
      <c r="AL68" s="218">
        <f>AL69+AL74</f>
        <v>6.1688690000000008</v>
      </c>
      <c r="AM68" s="218">
        <f>AM69+AM74</f>
        <v>1.1001609000000001</v>
      </c>
      <c r="AN68" s="218">
        <f t="shared" si="41"/>
        <v>7.2690299000000014</v>
      </c>
      <c r="AO68" s="218">
        <f>AO69+AO74</f>
        <v>0</v>
      </c>
      <c r="AP68" s="218">
        <f>AP69+AP74</f>
        <v>0</v>
      </c>
      <c r="AQ68" s="218">
        <f>AQ69+AQ74</f>
        <v>6.1688690000000008</v>
      </c>
      <c r="AR68" s="218">
        <f>AR69+AR74</f>
        <v>1.1001609000000001</v>
      </c>
      <c r="AS68" s="218">
        <f t="shared" si="36"/>
        <v>0</v>
      </c>
      <c r="AT68" s="218">
        <f>AT69+AT74</f>
        <v>0</v>
      </c>
      <c r="AU68" s="218">
        <f>AU69+AU74</f>
        <v>0</v>
      </c>
      <c r="AV68" s="216">
        <f>AV69+AV74</f>
        <v>0</v>
      </c>
      <c r="AW68" s="218">
        <f>AW69+AW74</f>
        <v>0</v>
      </c>
      <c r="AX68" s="218">
        <f t="shared" si="37"/>
        <v>0</v>
      </c>
      <c r="AY68" s="218">
        <f>AY69+AY74</f>
        <v>0</v>
      </c>
      <c r="AZ68" s="218">
        <f>AZ69+AZ74</f>
        <v>0</v>
      </c>
      <c r="BA68" s="218">
        <f>BA69+BA74</f>
        <v>0</v>
      </c>
      <c r="BB68" s="218">
        <f>BB69+BB74</f>
        <v>0</v>
      </c>
      <c r="BC68" s="218">
        <f t="shared" si="38"/>
        <v>0</v>
      </c>
      <c r="BD68" s="218">
        <f>BD69+BD74</f>
        <v>0</v>
      </c>
      <c r="BE68" s="218">
        <f>BE69+BE74</f>
        <v>0</v>
      </c>
      <c r="BF68" s="216">
        <f>BF69+BF74</f>
        <v>0</v>
      </c>
      <c r="BG68" s="218">
        <f>BG69+BG74</f>
        <v>0</v>
      </c>
      <c r="BH68" s="218">
        <f t="shared" si="39"/>
        <v>0</v>
      </c>
      <c r="BI68" s="218">
        <f>BI69+BI74</f>
        <v>0</v>
      </c>
      <c r="BJ68" s="218">
        <f>BJ69+BJ74</f>
        <v>0</v>
      </c>
      <c r="BK68" s="218">
        <f>BK69+BK74</f>
        <v>0</v>
      </c>
      <c r="BL68" s="218">
        <f>BL69+BL74</f>
        <v>0</v>
      </c>
      <c r="BM68" s="215"/>
    </row>
    <row r="69" spans="1:65" ht="18.75" customHeight="1" x14ac:dyDescent="0.25">
      <c r="A69" s="151" t="s">
        <v>192</v>
      </c>
      <c r="B69" s="152" t="s">
        <v>193</v>
      </c>
      <c r="C69" s="215" t="s">
        <v>101</v>
      </c>
      <c r="D69" s="215" t="s">
        <v>101</v>
      </c>
      <c r="E69" s="215" t="s">
        <v>101</v>
      </c>
      <c r="F69" s="215" t="s">
        <v>101</v>
      </c>
      <c r="G69" s="215" t="s">
        <v>101</v>
      </c>
      <c r="H69" s="215" t="s">
        <v>101</v>
      </c>
      <c r="I69" s="215" t="s">
        <v>101</v>
      </c>
      <c r="J69" s="215" t="s">
        <v>101</v>
      </c>
      <c r="K69" s="215" t="s">
        <v>101</v>
      </c>
      <c r="L69" s="215" t="s">
        <v>101</v>
      </c>
      <c r="M69" s="215" t="s">
        <v>101</v>
      </c>
      <c r="N69" s="149">
        <v>0</v>
      </c>
      <c r="O69" s="218">
        <f t="shared" ref="O69:X69" si="43">SUM(O70:O73)</f>
        <v>2.3289999999999997</v>
      </c>
      <c r="P69" s="218">
        <f t="shared" si="43"/>
        <v>8.1796530000000001</v>
      </c>
      <c r="Q69" s="218">
        <f t="shared" si="43"/>
        <v>8.1796530000000001</v>
      </c>
      <c r="R69" s="218">
        <f t="shared" si="43"/>
        <v>8.1796530000000001</v>
      </c>
      <c r="S69" s="218">
        <f t="shared" si="43"/>
        <v>8.1796530000000001</v>
      </c>
      <c r="T69" s="218">
        <f t="shared" si="43"/>
        <v>8.1796530000000001</v>
      </c>
      <c r="U69" s="218">
        <f t="shared" si="43"/>
        <v>8.1796530000000001</v>
      </c>
      <c r="V69" s="216">
        <f t="shared" si="43"/>
        <v>7.2690300000000008</v>
      </c>
      <c r="W69" s="216">
        <f t="shared" si="43"/>
        <v>0</v>
      </c>
      <c r="X69" s="216">
        <f t="shared" si="43"/>
        <v>0</v>
      </c>
      <c r="Y69" s="218">
        <f t="shared" si="34"/>
        <v>7.2690299000000014</v>
      </c>
      <c r="Z69" s="218">
        <f>SUM(Z70:Z73)</f>
        <v>0</v>
      </c>
      <c r="AA69" s="218">
        <f>SUM(AA70:AA73)</f>
        <v>0</v>
      </c>
      <c r="AB69" s="218">
        <f>SUM(AB70:AB73)</f>
        <v>6.1688690000000008</v>
      </c>
      <c r="AC69" s="218">
        <f>SUM(AC70:AC73)</f>
        <v>1.1001609000000001</v>
      </c>
      <c r="AD69" s="218">
        <f t="shared" si="35"/>
        <v>7.2690299000000014</v>
      </c>
      <c r="AE69" s="218">
        <f>SUM(AE70:AE73)</f>
        <v>0</v>
      </c>
      <c r="AF69" s="218">
        <f>SUM(AF70:AF73)</f>
        <v>0</v>
      </c>
      <c r="AG69" s="218">
        <f>SUM(AG70:AG73)</f>
        <v>6.1688690000000008</v>
      </c>
      <c r="AH69" s="218">
        <f>SUM(AH70:AH73)</f>
        <v>1.1001609000000001</v>
      </c>
      <c r="AI69" s="218">
        <f t="shared" si="40"/>
        <v>7.2690299000000014</v>
      </c>
      <c r="AJ69" s="218">
        <f>SUM(AJ70:AJ73)</f>
        <v>0</v>
      </c>
      <c r="AK69" s="218">
        <f>SUM(AK70:AK73)</f>
        <v>0</v>
      </c>
      <c r="AL69" s="218">
        <f>SUM(AL70:AL73)</f>
        <v>6.1688690000000008</v>
      </c>
      <c r="AM69" s="218">
        <f>SUM(AM70:AM73)</f>
        <v>1.1001609000000001</v>
      </c>
      <c r="AN69" s="218">
        <f t="shared" si="41"/>
        <v>7.2690299000000014</v>
      </c>
      <c r="AO69" s="218">
        <f>SUM(AO70:AO73)</f>
        <v>0</v>
      </c>
      <c r="AP69" s="218">
        <f>SUM(AP70:AP73)</f>
        <v>0</v>
      </c>
      <c r="AQ69" s="218">
        <f>SUM(AQ70:AQ73)</f>
        <v>6.1688690000000008</v>
      </c>
      <c r="AR69" s="218">
        <f>SUM(AR70:AR73)</f>
        <v>1.1001609000000001</v>
      </c>
      <c r="AS69" s="218">
        <f t="shared" si="36"/>
        <v>0</v>
      </c>
      <c r="AT69" s="218">
        <f>SUM(AT70:AT73)</f>
        <v>0</v>
      </c>
      <c r="AU69" s="218">
        <f>SUM(AU70:AU73)</f>
        <v>0</v>
      </c>
      <c r="AV69" s="216">
        <f>SUM(AV70:AV73)</f>
        <v>0</v>
      </c>
      <c r="AW69" s="218">
        <f>SUM(AW70:AW73)</f>
        <v>0</v>
      </c>
      <c r="AX69" s="218">
        <f t="shared" si="37"/>
        <v>0</v>
      </c>
      <c r="AY69" s="218">
        <f>SUM(AY70:AY73)</f>
        <v>0</v>
      </c>
      <c r="AZ69" s="218">
        <f>SUM(AZ70:AZ73)</f>
        <v>0</v>
      </c>
      <c r="BA69" s="218">
        <f>SUM(BA70:BA73)</f>
        <v>0</v>
      </c>
      <c r="BB69" s="218">
        <f>SUM(BB70:BB73)</f>
        <v>0</v>
      </c>
      <c r="BC69" s="218">
        <f t="shared" si="38"/>
        <v>0</v>
      </c>
      <c r="BD69" s="218">
        <f>SUM(BD70:BD73)</f>
        <v>0</v>
      </c>
      <c r="BE69" s="218">
        <f>SUM(BE70:BE73)</f>
        <v>0</v>
      </c>
      <c r="BF69" s="216">
        <f>SUM(BF70:BF73)</f>
        <v>0</v>
      </c>
      <c r="BG69" s="218">
        <f>SUM(BG70:BG73)</f>
        <v>0</v>
      </c>
      <c r="BH69" s="218">
        <f t="shared" si="39"/>
        <v>0</v>
      </c>
      <c r="BI69" s="218">
        <f>SUM(BI70:BI73)</f>
        <v>0</v>
      </c>
      <c r="BJ69" s="218">
        <f>SUM(BJ70:BJ73)</f>
        <v>0</v>
      </c>
      <c r="BK69" s="218">
        <f>SUM(BK70:BK73)</f>
        <v>0</v>
      </c>
      <c r="BL69" s="218">
        <f>SUM(BL70:BL73)</f>
        <v>0</v>
      </c>
      <c r="BM69" s="215"/>
    </row>
    <row r="70" spans="1:65" ht="33.75" customHeight="1" x14ac:dyDescent="0.25">
      <c r="A70" s="151" t="s">
        <v>192</v>
      </c>
      <c r="B70" s="162" t="s">
        <v>194</v>
      </c>
      <c r="C70" s="215" t="s">
        <v>101</v>
      </c>
      <c r="D70" s="215" t="s">
        <v>343</v>
      </c>
      <c r="E70" s="215">
        <v>2014</v>
      </c>
      <c r="F70" s="215">
        <v>2016</v>
      </c>
      <c r="G70" s="215" t="s">
        <v>101</v>
      </c>
      <c r="H70" s="215" t="s">
        <v>101</v>
      </c>
      <c r="I70" s="215" t="s">
        <v>101</v>
      </c>
      <c r="J70" s="215" t="s">
        <v>101</v>
      </c>
      <c r="K70" s="215" t="s">
        <v>101</v>
      </c>
      <c r="L70" s="215" t="s">
        <v>101</v>
      </c>
      <c r="M70" s="215" t="s">
        <v>101</v>
      </c>
      <c r="N70" s="149">
        <v>0</v>
      </c>
      <c r="O70" s="215">
        <v>1.6970000000000001</v>
      </c>
      <c r="P70" s="218">
        <v>2.105</v>
      </c>
      <c r="Q70" s="218">
        <v>2.105</v>
      </c>
      <c r="R70" s="218">
        <v>2.105</v>
      </c>
      <c r="S70" s="218">
        <v>2.105</v>
      </c>
      <c r="T70" s="218">
        <v>2.105</v>
      </c>
      <c r="U70" s="218">
        <v>2.105</v>
      </c>
      <c r="V70" s="216">
        <v>2.653</v>
      </c>
      <c r="W70" s="216">
        <v>0</v>
      </c>
      <c r="X70" s="216">
        <v>0</v>
      </c>
      <c r="Y70" s="218">
        <f t="shared" si="34"/>
        <v>2.6529999000000002</v>
      </c>
      <c r="Z70" s="218">
        <v>0</v>
      </c>
      <c r="AA70" s="218">
        <v>0</v>
      </c>
      <c r="AB70" s="218">
        <f>2.6529999/1.18</f>
        <v>2.2483050000000002</v>
      </c>
      <c r="AC70" s="218">
        <f>2.6529999/118*18</f>
        <v>0.40469490000000002</v>
      </c>
      <c r="AD70" s="218">
        <f t="shared" si="35"/>
        <v>2.6529999000000002</v>
      </c>
      <c r="AE70" s="218">
        <v>0</v>
      </c>
      <c r="AF70" s="218">
        <v>0</v>
      </c>
      <c r="AG70" s="218">
        <f>2.6529999/1.18</f>
        <v>2.2483050000000002</v>
      </c>
      <c r="AH70" s="218">
        <f>2.6529999/118*18</f>
        <v>0.40469490000000002</v>
      </c>
      <c r="AI70" s="218">
        <f t="shared" si="40"/>
        <v>2.6529999000000002</v>
      </c>
      <c r="AJ70" s="218">
        <v>0</v>
      </c>
      <c r="AK70" s="218">
        <v>0</v>
      </c>
      <c r="AL70" s="218">
        <f>2.6529999/1.18</f>
        <v>2.2483050000000002</v>
      </c>
      <c r="AM70" s="218">
        <f>2.6529999/118*18</f>
        <v>0.40469490000000002</v>
      </c>
      <c r="AN70" s="218">
        <f t="shared" si="41"/>
        <v>2.6529999000000002</v>
      </c>
      <c r="AO70" s="218">
        <v>0</v>
      </c>
      <c r="AP70" s="218">
        <v>0</v>
      </c>
      <c r="AQ70" s="218">
        <f>2.6529999/1.18</f>
        <v>2.2483050000000002</v>
      </c>
      <c r="AR70" s="218">
        <f>2.6529999/118*18</f>
        <v>0.40469490000000002</v>
      </c>
      <c r="AS70" s="218">
        <f t="shared" si="36"/>
        <v>0</v>
      </c>
      <c r="AT70" s="218">
        <v>0</v>
      </c>
      <c r="AU70" s="218">
        <v>0</v>
      </c>
      <c r="AV70" s="216">
        <v>0</v>
      </c>
      <c r="AW70" s="218">
        <v>0</v>
      </c>
      <c r="AX70" s="218">
        <f t="shared" si="37"/>
        <v>0</v>
      </c>
      <c r="AY70" s="218">
        <v>0</v>
      </c>
      <c r="AZ70" s="218">
        <v>0</v>
      </c>
      <c r="BA70" s="218">
        <v>0</v>
      </c>
      <c r="BB70" s="218">
        <v>0</v>
      </c>
      <c r="BC70" s="218">
        <f t="shared" si="38"/>
        <v>0</v>
      </c>
      <c r="BD70" s="218">
        <v>0</v>
      </c>
      <c r="BE70" s="218">
        <v>0</v>
      </c>
      <c r="BF70" s="216">
        <v>0</v>
      </c>
      <c r="BG70" s="218">
        <v>0</v>
      </c>
      <c r="BH70" s="218">
        <f t="shared" si="39"/>
        <v>0</v>
      </c>
      <c r="BI70" s="218">
        <v>0</v>
      </c>
      <c r="BJ70" s="218">
        <v>0</v>
      </c>
      <c r="BK70" s="218">
        <v>0</v>
      </c>
      <c r="BL70" s="218">
        <v>0</v>
      </c>
      <c r="BM70" s="215"/>
    </row>
    <row r="71" spans="1:65" ht="33.75" customHeight="1" x14ac:dyDescent="0.25">
      <c r="A71" s="151" t="s">
        <v>192</v>
      </c>
      <c r="B71" s="168" t="s">
        <v>196</v>
      </c>
      <c r="C71" s="215" t="s">
        <v>101</v>
      </c>
      <c r="D71" s="215" t="s">
        <v>343</v>
      </c>
      <c r="E71" s="215">
        <v>2014</v>
      </c>
      <c r="F71" s="215">
        <v>2014</v>
      </c>
      <c r="G71" s="215" t="s">
        <v>101</v>
      </c>
      <c r="H71" s="215" t="s">
        <v>101</v>
      </c>
      <c r="I71" s="215" t="s">
        <v>101</v>
      </c>
      <c r="J71" s="215" t="s">
        <v>101</v>
      </c>
      <c r="K71" s="215" t="s">
        <v>101</v>
      </c>
      <c r="L71" s="215" t="s">
        <v>101</v>
      </c>
      <c r="M71" s="215" t="s">
        <v>101</v>
      </c>
      <c r="N71" s="149">
        <v>0</v>
      </c>
      <c r="O71" s="218">
        <v>0.55000000000000004</v>
      </c>
      <c r="P71" s="218">
        <v>0.55000000000000004</v>
      </c>
      <c r="Q71" s="218">
        <v>0.55000000000000004</v>
      </c>
      <c r="R71" s="218">
        <v>0.55000000000000004</v>
      </c>
      <c r="S71" s="218">
        <v>0.55000000000000004</v>
      </c>
      <c r="T71" s="218">
        <v>0.55000000000000004</v>
      </c>
      <c r="U71" s="218">
        <v>0.55000000000000004</v>
      </c>
      <c r="V71" s="216">
        <v>0</v>
      </c>
      <c r="W71" s="216">
        <v>0</v>
      </c>
      <c r="X71" s="216">
        <v>0</v>
      </c>
      <c r="Y71" s="218">
        <f t="shared" si="34"/>
        <v>0</v>
      </c>
      <c r="Z71" s="218">
        <v>0</v>
      </c>
      <c r="AA71" s="218">
        <v>0</v>
      </c>
      <c r="AB71" s="218">
        <v>0</v>
      </c>
      <c r="AC71" s="218">
        <v>0</v>
      </c>
      <c r="AD71" s="218">
        <f t="shared" si="35"/>
        <v>0</v>
      </c>
      <c r="AE71" s="218">
        <v>0</v>
      </c>
      <c r="AF71" s="218">
        <v>0</v>
      </c>
      <c r="AG71" s="218">
        <v>0</v>
      </c>
      <c r="AH71" s="218">
        <v>0</v>
      </c>
      <c r="AI71" s="218">
        <f t="shared" si="40"/>
        <v>0</v>
      </c>
      <c r="AJ71" s="218">
        <v>0</v>
      </c>
      <c r="AK71" s="218">
        <v>0</v>
      </c>
      <c r="AL71" s="218">
        <v>0</v>
      </c>
      <c r="AM71" s="218">
        <v>0</v>
      </c>
      <c r="AN71" s="218">
        <f t="shared" si="41"/>
        <v>0</v>
      </c>
      <c r="AO71" s="218">
        <v>0</v>
      </c>
      <c r="AP71" s="218">
        <v>0</v>
      </c>
      <c r="AQ71" s="218">
        <v>0</v>
      </c>
      <c r="AR71" s="218">
        <v>0</v>
      </c>
      <c r="AS71" s="218">
        <f t="shared" si="36"/>
        <v>0</v>
      </c>
      <c r="AT71" s="218">
        <v>0</v>
      </c>
      <c r="AU71" s="218">
        <v>0</v>
      </c>
      <c r="AV71" s="216">
        <v>0</v>
      </c>
      <c r="AW71" s="218">
        <v>0</v>
      </c>
      <c r="AX71" s="218">
        <f t="shared" si="37"/>
        <v>0</v>
      </c>
      <c r="AY71" s="218">
        <v>0</v>
      </c>
      <c r="AZ71" s="218">
        <v>0</v>
      </c>
      <c r="BA71" s="218">
        <v>0</v>
      </c>
      <c r="BB71" s="218">
        <v>0</v>
      </c>
      <c r="BC71" s="218">
        <f t="shared" si="38"/>
        <v>0</v>
      </c>
      <c r="BD71" s="218">
        <v>0</v>
      </c>
      <c r="BE71" s="218">
        <v>0</v>
      </c>
      <c r="BF71" s="216">
        <v>0</v>
      </c>
      <c r="BG71" s="218">
        <v>0</v>
      </c>
      <c r="BH71" s="218">
        <f t="shared" si="39"/>
        <v>0</v>
      </c>
      <c r="BI71" s="218">
        <v>0</v>
      </c>
      <c r="BJ71" s="218">
        <v>0</v>
      </c>
      <c r="BK71" s="218">
        <v>0</v>
      </c>
      <c r="BL71" s="218">
        <v>0</v>
      </c>
      <c r="BM71" s="215"/>
    </row>
    <row r="72" spans="1:65" ht="33.75" customHeight="1" x14ac:dyDescent="0.25">
      <c r="A72" s="151" t="s">
        <v>192</v>
      </c>
      <c r="B72" s="168" t="s">
        <v>198</v>
      </c>
      <c r="C72" s="215" t="s">
        <v>101</v>
      </c>
      <c r="D72" s="215" t="s">
        <v>343</v>
      </c>
      <c r="E72" s="215">
        <v>2013</v>
      </c>
      <c r="F72" s="215">
        <v>2013</v>
      </c>
      <c r="G72" s="215" t="s">
        <v>101</v>
      </c>
      <c r="H72" s="215" t="s">
        <v>101</v>
      </c>
      <c r="I72" s="215" t="s">
        <v>101</v>
      </c>
      <c r="J72" s="215" t="s">
        <v>101</v>
      </c>
      <c r="K72" s="215" t="s">
        <v>101</v>
      </c>
      <c r="L72" s="215" t="s">
        <v>101</v>
      </c>
      <c r="M72" s="215" t="s">
        <v>101</v>
      </c>
      <c r="N72" s="149">
        <v>0</v>
      </c>
      <c r="O72" s="215">
        <v>8.2000000000000003E-2</v>
      </c>
      <c r="P72" s="218">
        <v>0.45865299999999998</v>
      </c>
      <c r="Q72" s="218">
        <v>0.45865299999999998</v>
      </c>
      <c r="R72" s="218">
        <v>0.45865299999999998</v>
      </c>
      <c r="S72" s="218">
        <v>0.45865299999999998</v>
      </c>
      <c r="T72" s="218">
        <v>0.45865299999999998</v>
      </c>
      <c r="U72" s="218">
        <v>0.45865299999999998</v>
      </c>
      <c r="V72" s="216">
        <v>0</v>
      </c>
      <c r="W72" s="216">
        <v>0</v>
      </c>
      <c r="X72" s="216">
        <v>0</v>
      </c>
      <c r="Y72" s="218">
        <f t="shared" si="34"/>
        <v>0</v>
      </c>
      <c r="Z72" s="218">
        <v>0</v>
      </c>
      <c r="AA72" s="218">
        <v>0</v>
      </c>
      <c r="AB72" s="218">
        <v>0</v>
      </c>
      <c r="AC72" s="218">
        <v>0</v>
      </c>
      <c r="AD72" s="218">
        <f t="shared" si="35"/>
        <v>0</v>
      </c>
      <c r="AE72" s="218">
        <v>0</v>
      </c>
      <c r="AF72" s="218">
        <v>0</v>
      </c>
      <c r="AG72" s="218">
        <v>0</v>
      </c>
      <c r="AH72" s="218">
        <v>0</v>
      </c>
      <c r="AI72" s="218">
        <f t="shared" si="40"/>
        <v>0</v>
      </c>
      <c r="AJ72" s="218">
        <v>0</v>
      </c>
      <c r="AK72" s="218">
        <v>0</v>
      </c>
      <c r="AL72" s="218">
        <v>0</v>
      </c>
      <c r="AM72" s="218">
        <v>0</v>
      </c>
      <c r="AN72" s="218">
        <f t="shared" si="41"/>
        <v>0</v>
      </c>
      <c r="AO72" s="218">
        <v>0</v>
      </c>
      <c r="AP72" s="218">
        <v>0</v>
      </c>
      <c r="AQ72" s="218">
        <v>0</v>
      </c>
      <c r="AR72" s="218">
        <v>0</v>
      </c>
      <c r="AS72" s="218">
        <f t="shared" si="36"/>
        <v>0</v>
      </c>
      <c r="AT72" s="218">
        <v>0</v>
      </c>
      <c r="AU72" s="218">
        <v>0</v>
      </c>
      <c r="AV72" s="216">
        <v>0</v>
      </c>
      <c r="AW72" s="218">
        <v>0</v>
      </c>
      <c r="AX72" s="218">
        <f t="shared" si="37"/>
        <v>0</v>
      </c>
      <c r="AY72" s="218">
        <v>0</v>
      </c>
      <c r="AZ72" s="218">
        <v>0</v>
      </c>
      <c r="BA72" s="218">
        <v>0</v>
      </c>
      <c r="BB72" s="218">
        <v>0</v>
      </c>
      <c r="BC72" s="218">
        <f t="shared" si="38"/>
        <v>0</v>
      </c>
      <c r="BD72" s="218">
        <v>0</v>
      </c>
      <c r="BE72" s="218">
        <v>0</v>
      </c>
      <c r="BF72" s="216">
        <v>0</v>
      </c>
      <c r="BG72" s="218">
        <v>0</v>
      </c>
      <c r="BH72" s="218">
        <f t="shared" si="39"/>
        <v>0</v>
      </c>
      <c r="BI72" s="218">
        <v>0</v>
      </c>
      <c r="BJ72" s="218">
        <v>0</v>
      </c>
      <c r="BK72" s="218">
        <v>0</v>
      </c>
      <c r="BL72" s="218">
        <v>0</v>
      </c>
      <c r="BM72" s="215"/>
    </row>
    <row r="73" spans="1:65" ht="33.75" customHeight="1" x14ac:dyDescent="0.25">
      <c r="A73" s="151" t="s">
        <v>192</v>
      </c>
      <c r="B73" s="162" t="s">
        <v>202</v>
      </c>
      <c r="C73" s="215" t="s">
        <v>101</v>
      </c>
      <c r="D73" s="215" t="s">
        <v>343</v>
      </c>
      <c r="E73" s="215">
        <v>2016</v>
      </c>
      <c r="F73" s="215">
        <v>2016</v>
      </c>
      <c r="G73" s="215" t="s">
        <v>101</v>
      </c>
      <c r="H73" s="215" t="s">
        <v>101</v>
      </c>
      <c r="I73" s="215" t="s">
        <v>101</v>
      </c>
      <c r="J73" s="215" t="s">
        <v>101</v>
      </c>
      <c r="K73" s="215" t="s">
        <v>101</v>
      </c>
      <c r="L73" s="215" t="s">
        <v>101</v>
      </c>
      <c r="M73" s="215" t="s">
        <v>101</v>
      </c>
      <c r="N73" s="149">
        <v>0</v>
      </c>
      <c r="O73" s="218">
        <v>0</v>
      </c>
      <c r="P73" s="218">
        <v>5.0659999999999998</v>
      </c>
      <c r="Q73" s="218">
        <v>5.0659999999999998</v>
      </c>
      <c r="R73" s="218">
        <v>5.0659999999999998</v>
      </c>
      <c r="S73" s="218">
        <v>5.0659999999999998</v>
      </c>
      <c r="T73" s="218">
        <v>5.0659999999999998</v>
      </c>
      <c r="U73" s="218">
        <v>5.0659999999999998</v>
      </c>
      <c r="V73" s="216">
        <v>4.6160300000000003</v>
      </c>
      <c r="W73" s="216">
        <v>0</v>
      </c>
      <c r="X73" s="216">
        <v>0</v>
      </c>
      <c r="Y73" s="218">
        <f t="shared" si="34"/>
        <v>4.6160300000000003</v>
      </c>
      <c r="Z73" s="218">
        <v>0</v>
      </c>
      <c r="AA73" s="218">
        <v>0</v>
      </c>
      <c r="AB73" s="218">
        <f>4.559166/1.18+0.056864</f>
        <v>3.9205640000000006</v>
      </c>
      <c r="AC73" s="218">
        <v>0.69546600000000003</v>
      </c>
      <c r="AD73" s="218">
        <f t="shared" si="35"/>
        <v>4.6160300000000003</v>
      </c>
      <c r="AE73" s="218">
        <v>0</v>
      </c>
      <c r="AF73" s="218">
        <v>0</v>
      </c>
      <c r="AG73" s="218">
        <f>4.559166/1.18+0.056864</f>
        <v>3.9205640000000006</v>
      </c>
      <c r="AH73" s="218">
        <v>0.69546600000000003</v>
      </c>
      <c r="AI73" s="218">
        <f t="shared" si="40"/>
        <v>4.6160300000000003</v>
      </c>
      <c r="AJ73" s="218">
        <v>0</v>
      </c>
      <c r="AK73" s="218">
        <v>0</v>
      </c>
      <c r="AL73" s="218">
        <f>4.559166/1.18+0.056864</f>
        <v>3.9205640000000006</v>
      </c>
      <c r="AM73" s="218">
        <v>0.69546600000000003</v>
      </c>
      <c r="AN73" s="218">
        <f t="shared" si="41"/>
        <v>4.6160300000000003</v>
      </c>
      <c r="AO73" s="218">
        <v>0</v>
      </c>
      <c r="AP73" s="218">
        <v>0</v>
      </c>
      <c r="AQ73" s="218">
        <f>4.559166/1.18+0.056864</f>
        <v>3.9205640000000006</v>
      </c>
      <c r="AR73" s="218">
        <v>0.69546600000000003</v>
      </c>
      <c r="AS73" s="218">
        <f t="shared" si="36"/>
        <v>0</v>
      </c>
      <c r="AT73" s="218">
        <v>0</v>
      </c>
      <c r="AU73" s="218">
        <v>0</v>
      </c>
      <c r="AV73" s="216">
        <v>0</v>
      </c>
      <c r="AW73" s="218">
        <v>0</v>
      </c>
      <c r="AX73" s="218">
        <f t="shared" si="37"/>
        <v>0</v>
      </c>
      <c r="AY73" s="218">
        <v>0</v>
      </c>
      <c r="AZ73" s="218">
        <v>0</v>
      </c>
      <c r="BA73" s="218">
        <v>0</v>
      </c>
      <c r="BB73" s="218">
        <v>0</v>
      </c>
      <c r="BC73" s="218">
        <f t="shared" si="38"/>
        <v>0</v>
      </c>
      <c r="BD73" s="218">
        <v>0</v>
      </c>
      <c r="BE73" s="218">
        <v>0</v>
      </c>
      <c r="BF73" s="216">
        <v>0</v>
      </c>
      <c r="BG73" s="218">
        <v>0</v>
      </c>
      <c r="BH73" s="218">
        <f t="shared" si="39"/>
        <v>0</v>
      </c>
      <c r="BI73" s="218">
        <v>0</v>
      </c>
      <c r="BJ73" s="218">
        <v>0</v>
      </c>
      <c r="BK73" s="218">
        <v>0</v>
      </c>
      <c r="BL73" s="218">
        <v>0</v>
      </c>
      <c r="BM73" s="215"/>
    </row>
    <row r="74" spans="1:65" ht="33.75" customHeight="1" x14ac:dyDescent="0.25">
      <c r="A74" s="151" t="s">
        <v>204</v>
      </c>
      <c r="B74" s="152" t="s">
        <v>205</v>
      </c>
      <c r="C74" s="215" t="s">
        <v>101</v>
      </c>
      <c r="D74" s="215" t="s">
        <v>101</v>
      </c>
      <c r="E74" s="215" t="s">
        <v>101</v>
      </c>
      <c r="F74" s="215" t="s">
        <v>101</v>
      </c>
      <c r="G74" s="215" t="s">
        <v>101</v>
      </c>
      <c r="H74" s="215" t="s">
        <v>101</v>
      </c>
      <c r="I74" s="215" t="s">
        <v>101</v>
      </c>
      <c r="J74" s="215" t="s">
        <v>101</v>
      </c>
      <c r="K74" s="215" t="s">
        <v>101</v>
      </c>
      <c r="L74" s="215" t="s">
        <v>101</v>
      </c>
      <c r="M74" s="215" t="s">
        <v>101</v>
      </c>
      <c r="N74" s="149">
        <v>0</v>
      </c>
      <c r="O74" s="218">
        <v>0</v>
      </c>
      <c r="P74" s="218">
        <v>0</v>
      </c>
      <c r="Q74" s="218">
        <v>0</v>
      </c>
      <c r="R74" s="218">
        <v>0</v>
      </c>
      <c r="S74" s="218">
        <v>0</v>
      </c>
      <c r="T74" s="218">
        <v>0</v>
      </c>
      <c r="U74" s="218">
        <v>0</v>
      </c>
      <c r="V74" s="216">
        <v>0</v>
      </c>
      <c r="W74" s="216">
        <v>0</v>
      </c>
      <c r="X74" s="216">
        <v>0</v>
      </c>
      <c r="Y74" s="218">
        <f t="shared" si="34"/>
        <v>0</v>
      </c>
      <c r="Z74" s="218">
        <v>0</v>
      </c>
      <c r="AA74" s="218">
        <v>0</v>
      </c>
      <c r="AB74" s="218">
        <v>0</v>
      </c>
      <c r="AC74" s="218">
        <v>0</v>
      </c>
      <c r="AD74" s="218">
        <f t="shared" si="35"/>
        <v>0</v>
      </c>
      <c r="AE74" s="218">
        <v>0</v>
      </c>
      <c r="AF74" s="218">
        <v>0</v>
      </c>
      <c r="AG74" s="218">
        <v>0</v>
      </c>
      <c r="AH74" s="218">
        <v>0</v>
      </c>
      <c r="AI74" s="218">
        <f t="shared" si="40"/>
        <v>0</v>
      </c>
      <c r="AJ74" s="218">
        <v>0</v>
      </c>
      <c r="AK74" s="218">
        <v>0</v>
      </c>
      <c r="AL74" s="218">
        <v>0</v>
      </c>
      <c r="AM74" s="218">
        <v>0</v>
      </c>
      <c r="AN74" s="218">
        <f t="shared" si="41"/>
        <v>0</v>
      </c>
      <c r="AO74" s="218">
        <v>0</v>
      </c>
      <c r="AP74" s="218">
        <v>0</v>
      </c>
      <c r="AQ74" s="218">
        <v>0</v>
      </c>
      <c r="AR74" s="218">
        <v>0</v>
      </c>
      <c r="AS74" s="218">
        <f t="shared" si="36"/>
        <v>0</v>
      </c>
      <c r="AT74" s="218">
        <v>0</v>
      </c>
      <c r="AU74" s="218">
        <v>0</v>
      </c>
      <c r="AV74" s="216">
        <v>0</v>
      </c>
      <c r="AW74" s="218">
        <v>0</v>
      </c>
      <c r="AX74" s="218">
        <f t="shared" si="37"/>
        <v>0</v>
      </c>
      <c r="AY74" s="218">
        <v>0</v>
      </c>
      <c r="AZ74" s="218">
        <v>0</v>
      </c>
      <c r="BA74" s="218">
        <v>0</v>
      </c>
      <c r="BB74" s="218">
        <v>0</v>
      </c>
      <c r="BC74" s="218">
        <f t="shared" si="38"/>
        <v>0</v>
      </c>
      <c r="BD74" s="218">
        <v>0</v>
      </c>
      <c r="BE74" s="218">
        <v>0</v>
      </c>
      <c r="BF74" s="216">
        <v>0</v>
      </c>
      <c r="BG74" s="218">
        <v>0</v>
      </c>
      <c r="BH74" s="218">
        <f t="shared" si="39"/>
        <v>0</v>
      </c>
      <c r="BI74" s="218">
        <v>0</v>
      </c>
      <c r="BJ74" s="218">
        <v>0</v>
      </c>
      <c r="BK74" s="218">
        <v>0</v>
      </c>
      <c r="BL74" s="218">
        <v>0</v>
      </c>
      <c r="BM74" s="215"/>
    </row>
    <row r="75" spans="1:65" ht="33.75" customHeight="1" x14ac:dyDescent="0.25">
      <c r="A75" s="151" t="s">
        <v>206</v>
      </c>
      <c r="B75" s="152" t="s">
        <v>207</v>
      </c>
      <c r="C75" s="215" t="s">
        <v>101</v>
      </c>
      <c r="D75" s="215" t="s">
        <v>101</v>
      </c>
      <c r="E75" s="215" t="s">
        <v>101</v>
      </c>
      <c r="F75" s="215" t="s">
        <v>101</v>
      </c>
      <c r="G75" s="215" t="s">
        <v>101</v>
      </c>
      <c r="H75" s="215" t="s">
        <v>101</v>
      </c>
      <c r="I75" s="215" t="s">
        <v>101</v>
      </c>
      <c r="J75" s="215" t="s">
        <v>101</v>
      </c>
      <c r="K75" s="215" t="s">
        <v>101</v>
      </c>
      <c r="L75" s="215" t="s">
        <v>101</v>
      </c>
      <c r="M75" s="215" t="s">
        <v>101</v>
      </c>
      <c r="N75" s="149">
        <v>0</v>
      </c>
      <c r="O75" s="218">
        <f t="shared" ref="O75:X75" si="44">O76+O77+O78+O79+O80+O81+O83+O84</f>
        <v>0</v>
      </c>
      <c r="P75" s="218">
        <f t="shared" si="44"/>
        <v>3.1991796799999999</v>
      </c>
      <c r="Q75" s="218">
        <f t="shared" si="44"/>
        <v>3.1991796799999999</v>
      </c>
      <c r="R75" s="218">
        <f t="shared" si="44"/>
        <v>3.1991796799999999</v>
      </c>
      <c r="S75" s="218">
        <f t="shared" si="44"/>
        <v>3.1991796799999999</v>
      </c>
      <c r="T75" s="218">
        <f t="shared" si="44"/>
        <v>3.1991796799999999</v>
      </c>
      <c r="U75" s="218">
        <f t="shared" si="44"/>
        <v>3.1991796799999999</v>
      </c>
      <c r="V75" s="216">
        <f t="shared" si="44"/>
        <v>3.1991796799999999</v>
      </c>
      <c r="W75" s="216">
        <f t="shared" si="44"/>
        <v>0</v>
      </c>
      <c r="X75" s="216">
        <f t="shared" si="44"/>
        <v>0</v>
      </c>
      <c r="Y75" s="218">
        <f t="shared" si="34"/>
        <v>3.1989999999999998</v>
      </c>
      <c r="Z75" s="218">
        <f>Z76+Z77+Z78+Z79+Z80+Z81+Z83+Z84</f>
        <v>0</v>
      </c>
      <c r="AA75" s="218">
        <f>AA76+AA77+AA78+AA79+AA80+AA81+AA83+AA84</f>
        <v>0</v>
      </c>
      <c r="AB75" s="218">
        <f>AB76+AB77+AB78+AB79+AB80+AB81+AB83+AB84</f>
        <v>2.7110169491525422</v>
      </c>
      <c r="AC75" s="218">
        <f>AC76+AC77+AC78+AC79+AC80+AC81+AC83+AC84</f>
        <v>0.48798305084745763</v>
      </c>
      <c r="AD75" s="218">
        <f t="shared" si="35"/>
        <v>3.1989999999999998</v>
      </c>
      <c r="AE75" s="218">
        <f>AE76+AE77+AE78+AE79+AE80+AE81+AE83+AE84</f>
        <v>0</v>
      </c>
      <c r="AF75" s="218">
        <f>AF76+AF77+AF78+AF79+AF80+AF81+AF83+AF84</f>
        <v>0</v>
      </c>
      <c r="AG75" s="218">
        <f>AG76+AG77+AG78+AG79+AG80+AG81+AG83+AG84</f>
        <v>2.7110169491525422</v>
      </c>
      <c r="AH75" s="218">
        <f>AH76+AH77+AH78+AH79+AH80+AH81+AH83+AH84</f>
        <v>0.48798305084745763</v>
      </c>
      <c r="AI75" s="218">
        <f t="shared" si="40"/>
        <v>3.1989999999999998</v>
      </c>
      <c r="AJ75" s="218">
        <f>AJ76+AJ77+AJ78+AJ79+AJ80+AJ81+AJ83+AJ84</f>
        <v>0</v>
      </c>
      <c r="AK75" s="218">
        <f>AK76+AK77+AK78+AK79+AK80+AK81+AK83+AK84</f>
        <v>0</v>
      </c>
      <c r="AL75" s="218">
        <f>AL76+AL77+AL78+AL79+AL80+AL81+AL83+AL84</f>
        <v>2.7110169491525422</v>
      </c>
      <c r="AM75" s="218">
        <f>AM76+AM77+AM78+AM79+AM80+AM81+AM83+AM84</f>
        <v>0.48798305084745763</v>
      </c>
      <c r="AN75" s="218">
        <f t="shared" si="41"/>
        <v>3.1989999999999998</v>
      </c>
      <c r="AO75" s="218">
        <f>AO76+AO77+AO78+AO79+AO80+AO81+AO83+AO84</f>
        <v>0</v>
      </c>
      <c r="AP75" s="218">
        <f>AP76+AP77+AP78+AP79+AP80+AP81+AP83+AP84</f>
        <v>0</v>
      </c>
      <c r="AQ75" s="218">
        <f>AQ76+AQ77+AQ78+AQ79+AQ80+AQ81+AQ83+AQ84</f>
        <v>2.7110169491525422</v>
      </c>
      <c r="AR75" s="218">
        <f>AR76+AR77+AR78+AR79+AR80+AR81+AR83+AR84</f>
        <v>0.48798305084745763</v>
      </c>
      <c r="AS75" s="218">
        <f t="shared" si="36"/>
        <v>0</v>
      </c>
      <c r="AT75" s="218">
        <f>AT76+AT77+AT78+AT79+AT80+AT81+AT83+AT84</f>
        <v>0</v>
      </c>
      <c r="AU75" s="218">
        <f>AU76+AU77+AU78+AU79+AU80+AU81+AU83+AU84</f>
        <v>0</v>
      </c>
      <c r="AV75" s="216">
        <f>AV76+AV77+AV78+AV79+AV80+AV81+AV83+AV84</f>
        <v>0</v>
      </c>
      <c r="AW75" s="218">
        <f>AW76+AW77+AW78+AW79+AW80+AW81+AW83+AW84</f>
        <v>0</v>
      </c>
      <c r="AX75" s="218">
        <f t="shared" si="37"/>
        <v>0</v>
      </c>
      <c r="AY75" s="218">
        <f>AY76+AY77+AY78+AY79+AY80+AY81+AY83+AY84</f>
        <v>0</v>
      </c>
      <c r="AZ75" s="218">
        <f>AZ76+AZ77+AZ78+AZ79+AZ80+AZ81+AZ83+AZ84</f>
        <v>0</v>
      </c>
      <c r="BA75" s="218">
        <f>BA76+BA77+BA78+BA79+BA80+BA81+BA83+BA84</f>
        <v>0</v>
      </c>
      <c r="BB75" s="218">
        <f>BB76+BB77+BB78+BB79+BB80+BB81+BB83+BB84</f>
        <v>0</v>
      </c>
      <c r="BC75" s="218">
        <f t="shared" si="38"/>
        <v>0</v>
      </c>
      <c r="BD75" s="218">
        <f>BD76+BD77+BD78+BD79+BD80+BD81+BD83+BD84</f>
        <v>0</v>
      </c>
      <c r="BE75" s="218">
        <f>BE76+BE77+BE78+BE79+BE80+BE81+BE83+BE84</f>
        <v>0</v>
      </c>
      <c r="BF75" s="216">
        <f>BF76+BF77+BF78+BF79+BF80+BF81+BF83+BF84</f>
        <v>0</v>
      </c>
      <c r="BG75" s="218">
        <f>BG76+BG77+BG78+BG79+BG80+BG81+BG83+BG84</f>
        <v>0</v>
      </c>
      <c r="BH75" s="218">
        <f t="shared" si="39"/>
        <v>0</v>
      </c>
      <c r="BI75" s="218">
        <f>BI76+BI77+BI78+BI79+BI80+BI81+BI83+BI84</f>
        <v>0</v>
      </c>
      <c r="BJ75" s="218">
        <f>BJ76+BJ77+BJ78+BJ79+BJ80+BJ81+BJ83+BJ84</f>
        <v>0</v>
      </c>
      <c r="BK75" s="218">
        <f>BK76+BK77+BK78+BK79+BK80+BK81+BK83+BK84</f>
        <v>0</v>
      </c>
      <c r="BL75" s="218">
        <f>BL76+BL77+BL78+BL79+BL80+BL81+BL83+BL84</f>
        <v>0</v>
      </c>
      <c r="BM75" s="215"/>
    </row>
    <row r="76" spans="1:65" ht="33.75" customHeight="1" x14ac:dyDescent="0.25">
      <c r="A76" s="151" t="s">
        <v>208</v>
      </c>
      <c r="B76" s="152" t="s">
        <v>209</v>
      </c>
      <c r="C76" s="215" t="s">
        <v>101</v>
      </c>
      <c r="D76" s="215" t="s">
        <v>101</v>
      </c>
      <c r="E76" s="215" t="s">
        <v>101</v>
      </c>
      <c r="F76" s="215" t="s">
        <v>101</v>
      </c>
      <c r="G76" s="215" t="s">
        <v>101</v>
      </c>
      <c r="H76" s="215" t="s">
        <v>101</v>
      </c>
      <c r="I76" s="215" t="s">
        <v>101</v>
      </c>
      <c r="J76" s="215" t="s">
        <v>101</v>
      </c>
      <c r="K76" s="215" t="s">
        <v>101</v>
      </c>
      <c r="L76" s="215" t="s">
        <v>101</v>
      </c>
      <c r="M76" s="215" t="s">
        <v>101</v>
      </c>
      <c r="N76" s="149">
        <v>0</v>
      </c>
      <c r="O76" s="218">
        <v>0</v>
      </c>
      <c r="P76" s="218">
        <v>0</v>
      </c>
      <c r="Q76" s="218">
        <v>0</v>
      </c>
      <c r="R76" s="218">
        <v>0</v>
      </c>
      <c r="S76" s="218">
        <v>0</v>
      </c>
      <c r="T76" s="218">
        <v>0</v>
      </c>
      <c r="U76" s="218">
        <v>0</v>
      </c>
      <c r="V76" s="216">
        <v>0</v>
      </c>
      <c r="W76" s="216">
        <v>0</v>
      </c>
      <c r="X76" s="216">
        <v>0</v>
      </c>
      <c r="Y76" s="218">
        <f t="shared" si="34"/>
        <v>0</v>
      </c>
      <c r="Z76" s="218">
        <v>0</v>
      </c>
      <c r="AA76" s="218">
        <v>0</v>
      </c>
      <c r="AB76" s="218">
        <v>0</v>
      </c>
      <c r="AC76" s="218">
        <v>0</v>
      </c>
      <c r="AD76" s="218">
        <f t="shared" si="35"/>
        <v>0</v>
      </c>
      <c r="AE76" s="218">
        <v>0</v>
      </c>
      <c r="AF76" s="218">
        <v>0</v>
      </c>
      <c r="AG76" s="218">
        <v>0</v>
      </c>
      <c r="AH76" s="218">
        <v>0</v>
      </c>
      <c r="AI76" s="218">
        <f t="shared" si="40"/>
        <v>0</v>
      </c>
      <c r="AJ76" s="218">
        <v>0</v>
      </c>
      <c r="AK76" s="218">
        <v>0</v>
      </c>
      <c r="AL76" s="218">
        <v>0</v>
      </c>
      <c r="AM76" s="218">
        <v>0</v>
      </c>
      <c r="AN76" s="218">
        <f t="shared" si="41"/>
        <v>0</v>
      </c>
      <c r="AO76" s="218">
        <v>0</v>
      </c>
      <c r="AP76" s="218">
        <v>0</v>
      </c>
      <c r="AQ76" s="218">
        <v>0</v>
      </c>
      <c r="AR76" s="218">
        <v>0</v>
      </c>
      <c r="AS76" s="218">
        <f t="shared" si="36"/>
        <v>0</v>
      </c>
      <c r="AT76" s="218">
        <v>0</v>
      </c>
      <c r="AU76" s="218">
        <v>0</v>
      </c>
      <c r="AV76" s="216">
        <v>0</v>
      </c>
      <c r="AW76" s="218">
        <v>0</v>
      </c>
      <c r="AX76" s="218">
        <f t="shared" si="37"/>
        <v>0</v>
      </c>
      <c r="AY76" s="218">
        <v>0</v>
      </c>
      <c r="AZ76" s="218">
        <v>0</v>
      </c>
      <c r="BA76" s="218">
        <v>0</v>
      </c>
      <c r="BB76" s="218">
        <v>0</v>
      </c>
      <c r="BC76" s="218">
        <f t="shared" si="38"/>
        <v>0</v>
      </c>
      <c r="BD76" s="218">
        <v>0</v>
      </c>
      <c r="BE76" s="218">
        <v>0</v>
      </c>
      <c r="BF76" s="216">
        <v>0</v>
      </c>
      <c r="BG76" s="218">
        <v>0</v>
      </c>
      <c r="BH76" s="218">
        <f t="shared" si="39"/>
        <v>0</v>
      </c>
      <c r="BI76" s="218">
        <v>0</v>
      </c>
      <c r="BJ76" s="218">
        <v>0</v>
      </c>
      <c r="BK76" s="218">
        <v>0</v>
      </c>
      <c r="BL76" s="218">
        <v>0</v>
      </c>
      <c r="BM76" s="215"/>
    </row>
    <row r="77" spans="1:65" ht="33.75" customHeight="1" x14ac:dyDescent="0.25">
      <c r="A77" s="151" t="s">
        <v>210</v>
      </c>
      <c r="B77" s="152" t="s">
        <v>211</v>
      </c>
      <c r="C77" s="215" t="s">
        <v>101</v>
      </c>
      <c r="D77" s="215" t="s">
        <v>101</v>
      </c>
      <c r="E77" s="215" t="s">
        <v>101</v>
      </c>
      <c r="F77" s="215" t="s">
        <v>101</v>
      </c>
      <c r="G77" s="215" t="s">
        <v>101</v>
      </c>
      <c r="H77" s="215" t="s">
        <v>101</v>
      </c>
      <c r="I77" s="215" t="s">
        <v>101</v>
      </c>
      <c r="J77" s="215" t="s">
        <v>101</v>
      </c>
      <c r="K77" s="215" t="s">
        <v>101</v>
      </c>
      <c r="L77" s="215" t="s">
        <v>101</v>
      </c>
      <c r="M77" s="215" t="s">
        <v>101</v>
      </c>
      <c r="N77" s="149">
        <v>0</v>
      </c>
      <c r="O77" s="218">
        <v>0</v>
      </c>
      <c r="P77" s="218">
        <v>0</v>
      </c>
      <c r="Q77" s="218">
        <v>0</v>
      </c>
      <c r="R77" s="218">
        <v>0</v>
      </c>
      <c r="S77" s="218">
        <v>0</v>
      </c>
      <c r="T77" s="218">
        <v>0</v>
      </c>
      <c r="U77" s="218">
        <v>0</v>
      </c>
      <c r="V77" s="216">
        <v>0</v>
      </c>
      <c r="W77" s="216">
        <v>0</v>
      </c>
      <c r="X77" s="216">
        <v>0</v>
      </c>
      <c r="Y77" s="218">
        <f t="shared" si="34"/>
        <v>0</v>
      </c>
      <c r="Z77" s="218">
        <v>0</v>
      </c>
      <c r="AA77" s="218">
        <v>0</v>
      </c>
      <c r="AB77" s="218">
        <v>0</v>
      </c>
      <c r="AC77" s="218">
        <v>0</v>
      </c>
      <c r="AD77" s="218">
        <f t="shared" si="35"/>
        <v>0</v>
      </c>
      <c r="AE77" s="218">
        <v>0</v>
      </c>
      <c r="AF77" s="218">
        <v>0</v>
      </c>
      <c r="AG77" s="218">
        <v>0</v>
      </c>
      <c r="AH77" s="218">
        <v>0</v>
      </c>
      <c r="AI77" s="218">
        <f t="shared" si="40"/>
        <v>0</v>
      </c>
      <c r="AJ77" s="218">
        <v>0</v>
      </c>
      <c r="AK77" s="218">
        <v>0</v>
      </c>
      <c r="AL77" s="218">
        <v>0</v>
      </c>
      <c r="AM77" s="218">
        <v>0</v>
      </c>
      <c r="AN77" s="218">
        <f t="shared" si="41"/>
        <v>0</v>
      </c>
      <c r="AO77" s="218">
        <v>0</v>
      </c>
      <c r="AP77" s="218">
        <v>0</v>
      </c>
      <c r="AQ77" s="218">
        <v>0</v>
      </c>
      <c r="AR77" s="218">
        <v>0</v>
      </c>
      <c r="AS77" s="218">
        <f t="shared" si="36"/>
        <v>0</v>
      </c>
      <c r="AT77" s="218">
        <v>0</v>
      </c>
      <c r="AU77" s="218">
        <v>0</v>
      </c>
      <c r="AV77" s="216">
        <v>0</v>
      </c>
      <c r="AW77" s="218">
        <v>0</v>
      </c>
      <c r="AX77" s="218">
        <f t="shared" si="37"/>
        <v>0</v>
      </c>
      <c r="AY77" s="218">
        <v>0</v>
      </c>
      <c r="AZ77" s="218">
        <v>0</v>
      </c>
      <c r="BA77" s="218">
        <v>0</v>
      </c>
      <c r="BB77" s="218">
        <v>0</v>
      </c>
      <c r="BC77" s="218">
        <f t="shared" si="38"/>
        <v>0</v>
      </c>
      <c r="BD77" s="218">
        <v>0</v>
      </c>
      <c r="BE77" s="218">
        <v>0</v>
      </c>
      <c r="BF77" s="216">
        <v>0</v>
      </c>
      <c r="BG77" s="218">
        <v>0</v>
      </c>
      <c r="BH77" s="218">
        <f t="shared" si="39"/>
        <v>0</v>
      </c>
      <c r="BI77" s="218">
        <v>0</v>
      </c>
      <c r="BJ77" s="218">
        <v>0</v>
      </c>
      <c r="BK77" s="218">
        <v>0</v>
      </c>
      <c r="BL77" s="218">
        <v>0</v>
      </c>
      <c r="BM77" s="215"/>
    </row>
    <row r="78" spans="1:65" ht="33.75" customHeight="1" x14ac:dyDescent="0.25">
      <c r="A78" s="151" t="s">
        <v>212</v>
      </c>
      <c r="B78" s="152" t="s">
        <v>213</v>
      </c>
      <c r="C78" s="215" t="s">
        <v>101</v>
      </c>
      <c r="D78" s="215" t="s">
        <v>101</v>
      </c>
      <c r="E78" s="215" t="s">
        <v>101</v>
      </c>
      <c r="F78" s="215" t="s">
        <v>101</v>
      </c>
      <c r="G78" s="215" t="s">
        <v>101</v>
      </c>
      <c r="H78" s="215" t="s">
        <v>101</v>
      </c>
      <c r="I78" s="215" t="s">
        <v>101</v>
      </c>
      <c r="J78" s="215" t="s">
        <v>101</v>
      </c>
      <c r="K78" s="215" t="s">
        <v>101</v>
      </c>
      <c r="L78" s="215" t="s">
        <v>101</v>
      </c>
      <c r="M78" s="215" t="s">
        <v>101</v>
      </c>
      <c r="N78" s="149">
        <v>0</v>
      </c>
      <c r="O78" s="218">
        <v>0</v>
      </c>
      <c r="P78" s="218">
        <v>0</v>
      </c>
      <c r="Q78" s="218">
        <v>0</v>
      </c>
      <c r="R78" s="218">
        <v>0</v>
      </c>
      <c r="S78" s="218">
        <v>0</v>
      </c>
      <c r="T78" s="218">
        <v>0</v>
      </c>
      <c r="U78" s="218">
        <v>0</v>
      </c>
      <c r="V78" s="216">
        <v>0</v>
      </c>
      <c r="W78" s="216">
        <v>0</v>
      </c>
      <c r="X78" s="216">
        <v>0</v>
      </c>
      <c r="Y78" s="218">
        <f t="shared" si="34"/>
        <v>0</v>
      </c>
      <c r="Z78" s="218">
        <v>0</v>
      </c>
      <c r="AA78" s="218">
        <v>0</v>
      </c>
      <c r="AB78" s="218">
        <v>0</v>
      </c>
      <c r="AC78" s="218">
        <v>0</v>
      </c>
      <c r="AD78" s="218">
        <f t="shared" si="35"/>
        <v>0</v>
      </c>
      <c r="AE78" s="218">
        <v>0</v>
      </c>
      <c r="AF78" s="218">
        <v>0</v>
      </c>
      <c r="AG78" s="218">
        <v>0</v>
      </c>
      <c r="AH78" s="218">
        <v>0</v>
      </c>
      <c r="AI78" s="218">
        <f t="shared" si="40"/>
        <v>0</v>
      </c>
      <c r="AJ78" s="218">
        <v>0</v>
      </c>
      <c r="AK78" s="218">
        <v>0</v>
      </c>
      <c r="AL78" s="218">
        <v>0</v>
      </c>
      <c r="AM78" s="218">
        <v>0</v>
      </c>
      <c r="AN78" s="218">
        <f t="shared" si="41"/>
        <v>0</v>
      </c>
      <c r="AO78" s="218">
        <v>0</v>
      </c>
      <c r="AP78" s="218">
        <v>0</v>
      </c>
      <c r="AQ78" s="218">
        <v>0</v>
      </c>
      <c r="AR78" s="218">
        <v>0</v>
      </c>
      <c r="AS78" s="218">
        <f t="shared" si="36"/>
        <v>0</v>
      </c>
      <c r="AT78" s="218">
        <v>0</v>
      </c>
      <c r="AU78" s="218">
        <v>0</v>
      </c>
      <c r="AV78" s="216">
        <v>0</v>
      </c>
      <c r="AW78" s="218">
        <v>0</v>
      </c>
      <c r="AX78" s="218">
        <f t="shared" si="37"/>
        <v>0</v>
      </c>
      <c r="AY78" s="218">
        <v>0</v>
      </c>
      <c r="AZ78" s="218">
        <v>0</v>
      </c>
      <c r="BA78" s="218">
        <v>0</v>
      </c>
      <c r="BB78" s="218">
        <v>0</v>
      </c>
      <c r="BC78" s="218">
        <f t="shared" si="38"/>
        <v>0</v>
      </c>
      <c r="BD78" s="218">
        <v>0</v>
      </c>
      <c r="BE78" s="218">
        <v>0</v>
      </c>
      <c r="BF78" s="216">
        <v>0</v>
      </c>
      <c r="BG78" s="218">
        <v>0</v>
      </c>
      <c r="BH78" s="218">
        <f t="shared" si="39"/>
        <v>0</v>
      </c>
      <c r="BI78" s="218">
        <v>0</v>
      </c>
      <c r="BJ78" s="218">
        <v>0</v>
      </c>
      <c r="BK78" s="218">
        <v>0</v>
      </c>
      <c r="BL78" s="218">
        <v>0</v>
      </c>
      <c r="BM78" s="215"/>
    </row>
    <row r="79" spans="1:65" ht="33.75" customHeight="1" x14ac:dyDescent="0.25">
      <c r="A79" s="151" t="s">
        <v>214</v>
      </c>
      <c r="B79" s="152" t="s">
        <v>215</v>
      </c>
      <c r="C79" s="215" t="s">
        <v>101</v>
      </c>
      <c r="D79" s="215" t="s">
        <v>101</v>
      </c>
      <c r="E79" s="215" t="s">
        <v>101</v>
      </c>
      <c r="F79" s="215" t="s">
        <v>101</v>
      </c>
      <c r="G79" s="215" t="s">
        <v>101</v>
      </c>
      <c r="H79" s="215" t="s">
        <v>101</v>
      </c>
      <c r="I79" s="215" t="s">
        <v>101</v>
      </c>
      <c r="J79" s="215" t="s">
        <v>101</v>
      </c>
      <c r="K79" s="215" t="s">
        <v>101</v>
      </c>
      <c r="L79" s="215" t="s">
        <v>101</v>
      </c>
      <c r="M79" s="215" t="s">
        <v>101</v>
      </c>
      <c r="N79" s="149">
        <v>0</v>
      </c>
      <c r="O79" s="218">
        <v>0</v>
      </c>
      <c r="P79" s="218">
        <v>0</v>
      </c>
      <c r="Q79" s="218">
        <v>0</v>
      </c>
      <c r="R79" s="218">
        <v>0</v>
      </c>
      <c r="S79" s="218">
        <v>0</v>
      </c>
      <c r="T79" s="218">
        <v>0</v>
      </c>
      <c r="U79" s="218">
        <v>0</v>
      </c>
      <c r="V79" s="216">
        <v>0</v>
      </c>
      <c r="W79" s="216">
        <v>0</v>
      </c>
      <c r="X79" s="216">
        <v>0</v>
      </c>
      <c r="Y79" s="218">
        <f t="shared" si="34"/>
        <v>0</v>
      </c>
      <c r="Z79" s="218">
        <v>0</v>
      </c>
      <c r="AA79" s="218">
        <v>0</v>
      </c>
      <c r="AB79" s="218">
        <v>0</v>
      </c>
      <c r="AC79" s="218">
        <v>0</v>
      </c>
      <c r="AD79" s="218">
        <f t="shared" si="35"/>
        <v>0</v>
      </c>
      <c r="AE79" s="218">
        <v>0</v>
      </c>
      <c r="AF79" s="218">
        <v>0</v>
      </c>
      <c r="AG79" s="218">
        <v>0</v>
      </c>
      <c r="AH79" s="218">
        <v>0</v>
      </c>
      <c r="AI79" s="218">
        <f t="shared" si="40"/>
        <v>0</v>
      </c>
      <c r="AJ79" s="218">
        <v>0</v>
      </c>
      <c r="AK79" s="218">
        <v>0</v>
      </c>
      <c r="AL79" s="218">
        <v>0</v>
      </c>
      <c r="AM79" s="218">
        <v>0</v>
      </c>
      <c r="AN79" s="218">
        <f t="shared" si="41"/>
        <v>0</v>
      </c>
      <c r="AO79" s="218">
        <v>0</v>
      </c>
      <c r="AP79" s="218">
        <v>0</v>
      </c>
      <c r="AQ79" s="218">
        <v>0</v>
      </c>
      <c r="AR79" s="218">
        <v>0</v>
      </c>
      <c r="AS79" s="218">
        <f t="shared" si="36"/>
        <v>0</v>
      </c>
      <c r="AT79" s="218">
        <v>0</v>
      </c>
      <c r="AU79" s="218">
        <v>0</v>
      </c>
      <c r="AV79" s="216">
        <v>0</v>
      </c>
      <c r="AW79" s="218">
        <v>0</v>
      </c>
      <c r="AX79" s="218">
        <f t="shared" si="37"/>
        <v>0</v>
      </c>
      <c r="AY79" s="218">
        <v>0</v>
      </c>
      <c r="AZ79" s="218">
        <v>0</v>
      </c>
      <c r="BA79" s="218">
        <v>0</v>
      </c>
      <c r="BB79" s="218">
        <v>0</v>
      </c>
      <c r="BC79" s="218">
        <f t="shared" si="38"/>
        <v>0</v>
      </c>
      <c r="BD79" s="218">
        <v>0</v>
      </c>
      <c r="BE79" s="218">
        <v>0</v>
      </c>
      <c r="BF79" s="216">
        <v>0</v>
      </c>
      <c r="BG79" s="218">
        <v>0</v>
      </c>
      <c r="BH79" s="218">
        <f t="shared" si="39"/>
        <v>0</v>
      </c>
      <c r="BI79" s="218">
        <v>0</v>
      </c>
      <c r="BJ79" s="218">
        <v>0</v>
      </c>
      <c r="BK79" s="218">
        <v>0</v>
      </c>
      <c r="BL79" s="218">
        <v>0</v>
      </c>
      <c r="BM79" s="215"/>
    </row>
    <row r="80" spans="1:65" ht="33.75" customHeight="1" x14ac:dyDescent="0.25">
      <c r="A80" s="151" t="s">
        <v>216</v>
      </c>
      <c r="B80" s="152" t="s">
        <v>217</v>
      </c>
      <c r="C80" s="215" t="s">
        <v>101</v>
      </c>
      <c r="D80" s="215" t="s">
        <v>101</v>
      </c>
      <c r="E80" s="215" t="s">
        <v>101</v>
      </c>
      <c r="F80" s="215" t="s">
        <v>101</v>
      </c>
      <c r="G80" s="215" t="s">
        <v>101</v>
      </c>
      <c r="H80" s="215" t="s">
        <v>101</v>
      </c>
      <c r="I80" s="215" t="s">
        <v>101</v>
      </c>
      <c r="J80" s="215" t="s">
        <v>101</v>
      </c>
      <c r="K80" s="215" t="s">
        <v>101</v>
      </c>
      <c r="L80" s="215" t="s">
        <v>101</v>
      </c>
      <c r="M80" s="215" t="s">
        <v>101</v>
      </c>
      <c r="N80" s="149">
        <v>0</v>
      </c>
      <c r="O80" s="218">
        <v>0</v>
      </c>
      <c r="P80" s="218">
        <v>0</v>
      </c>
      <c r="Q80" s="218">
        <v>0</v>
      </c>
      <c r="R80" s="218">
        <v>0</v>
      </c>
      <c r="S80" s="218">
        <v>0</v>
      </c>
      <c r="T80" s="218">
        <v>0</v>
      </c>
      <c r="U80" s="218">
        <v>0</v>
      </c>
      <c r="V80" s="216">
        <v>0</v>
      </c>
      <c r="W80" s="216">
        <v>0</v>
      </c>
      <c r="X80" s="216">
        <v>0</v>
      </c>
      <c r="Y80" s="218">
        <f t="shared" si="34"/>
        <v>0</v>
      </c>
      <c r="Z80" s="218">
        <v>0</v>
      </c>
      <c r="AA80" s="218">
        <v>0</v>
      </c>
      <c r="AB80" s="218">
        <v>0</v>
      </c>
      <c r="AC80" s="218">
        <v>0</v>
      </c>
      <c r="AD80" s="218">
        <f t="shared" si="35"/>
        <v>0</v>
      </c>
      <c r="AE80" s="218">
        <v>0</v>
      </c>
      <c r="AF80" s="218">
        <v>0</v>
      </c>
      <c r="AG80" s="218">
        <v>0</v>
      </c>
      <c r="AH80" s="218">
        <v>0</v>
      </c>
      <c r="AI80" s="218">
        <f t="shared" si="40"/>
        <v>0</v>
      </c>
      <c r="AJ80" s="218">
        <v>0</v>
      </c>
      <c r="AK80" s="218">
        <v>0</v>
      </c>
      <c r="AL80" s="218">
        <v>0</v>
      </c>
      <c r="AM80" s="218">
        <v>0</v>
      </c>
      <c r="AN80" s="218">
        <f t="shared" si="41"/>
        <v>0</v>
      </c>
      <c r="AO80" s="218">
        <v>0</v>
      </c>
      <c r="AP80" s="218">
        <v>0</v>
      </c>
      <c r="AQ80" s="218">
        <v>0</v>
      </c>
      <c r="AR80" s="218">
        <v>0</v>
      </c>
      <c r="AS80" s="218">
        <f t="shared" si="36"/>
        <v>0</v>
      </c>
      <c r="AT80" s="218">
        <v>0</v>
      </c>
      <c r="AU80" s="218">
        <v>0</v>
      </c>
      <c r="AV80" s="216">
        <v>0</v>
      </c>
      <c r="AW80" s="218">
        <v>0</v>
      </c>
      <c r="AX80" s="218">
        <f t="shared" si="37"/>
        <v>0</v>
      </c>
      <c r="AY80" s="218">
        <v>0</v>
      </c>
      <c r="AZ80" s="218">
        <v>0</v>
      </c>
      <c r="BA80" s="218">
        <v>0</v>
      </c>
      <c r="BB80" s="218">
        <v>0</v>
      </c>
      <c r="BC80" s="218">
        <f t="shared" si="38"/>
        <v>0</v>
      </c>
      <c r="BD80" s="218">
        <v>0</v>
      </c>
      <c r="BE80" s="218">
        <v>0</v>
      </c>
      <c r="BF80" s="216">
        <v>0</v>
      </c>
      <c r="BG80" s="218">
        <v>0</v>
      </c>
      <c r="BH80" s="218">
        <f t="shared" si="39"/>
        <v>0</v>
      </c>
      <c r="BI80" s="218">
        <v>0</v>
      </c>
      <c r="BJ80" s="218">
        <v>0</v>
      </c>
      <c r="BK80" s="218">
        <v>0</v>
      </c>
      <c r="BL80" s="218">
        <v>0</v>
      </c>
      <c r="BM80" s="215"/>
    </row>
    <row r="81" spans="1:65" ht="35.25" customHeight="1" x14ac:dyDescent="0.25">
      <c r="A81" s="151" t="s">
        <v>218</v>
      </c>
      <c r="B81" s="152" t="s">
        <v>219</v>
      </c>
      <c r="C81" s="215" t="s">
        <v>101</v>
      </c>
      <c r="D81" s="215" t="s">
        <v>101</v>
      </c>
      <c r="E81" s="215" t="s">
        <v>101</v>
      </c>
      <c r="F81" s="215" t="s">
        <v>101</v>
      </c>
      <c r="G81" s="215" t="s">
        <v>101</v>
      </c>
      <c r="H81" s="215" t="s">
        <v>101</v>
      </c>
      <c r="I81" s="215" t="s">
        <v>101</v>
      </c>
      <c r="J81" s="215" t="s">
        <v>101</v>
      </c>
      <c r="K81" s="215" t="s">
        <v>101</v>
      </c>
      <c r="L81" s="215" t="s">
        <v>101</v>
      </c>
      <c r="M81" s="215" t="s">
        <v>101</v>
      </c>
      <c r="N81" s="149">
        <v>0</v>
      </c>
      <c r="O81" s="218">
        <f t="shared" ref="O81:X81" si="45">O82</f>
        <v>0</v>
      </c>
      <c r="P81" s="218">
        <f t="shared" si="45"/>
        <v>3.1991796799999999</v>
      </c>
      <c r="Q81" s="218">
        <f t="shared" si="45"/>
        <v>3.1991796799999999</v>
      </c>
      <c r="R81" s="218">
        <f t="shared" si="45"/>
        <v>3.1991796799999999</v>
      </c>
      <c r="S81" s="218">
        <f t="shared" si="45"/>
        <v>3.1991796799999999</v>
      </c>
      <c r="T81" s="218">
        <f t="shared" si="45"/>
        <v>3.1991796799999999</v>
      </c>
      <c r="U81" s="218">
        <f t="shared" si="45"/>
        <v>3.1991796799999999</v>
      </c>
      <c r="V81" s="216">
        <f t="shared" si="45"/>
        <v>3.1991796799999999</v>
      </c>
      <c r="W81" s="216">
        <f t="shared" si="45"/>
        <v>0</v>
      </c>
      <c r="X81" s="216">
        <f t="shared" si="45"/>
        <v>0</v>
      </c>
      <c r="Y81" s="218">
        <f t="shared" si="34"/>
        <v>3.1989999999999998</v>
      </c>
      <c r="Z81" s="218">
        <f>Z82</f>
        <v>0</v>
      </c>
      <c r="AA81" s="218">
        <f>AA82</f>
        <v>0</v>
      </c>
      <c r="AB81" s="218">
        <f>AB82</f>
        <v>2.7110169491525422</v>
      </c>
      <c r="AC81" s="218">
        <f>AC82</f>
        <v>0.48798305084745763</v>
      </c>
      <c r="AD81" s="218">
        <f t="shared" si="35"/>
        <v>3.1989999999999998</v>
      </c>
      <c r="AE81" s="218">
        <f>AE82</f>
        <v>0</v>
      </c>
      <c r="AF81" s="218">
        <f>AF82</f>
        <v>0</v>
      </c>
      <c r="AG81" s="218">
        <f>AG82</f>
        <v>2.7110169491525422</v>
      </c>
      <c r="AH81" s="218">
        <f>AH82</f>
        <v>0.48798305084745763</v>
      </c>
      <c r="AI81" s="218">
        <f t="shared" si="40"/>
        <v>3.1989999999999998</v>
      </c>
      <c r="AJ81" s="218">
        <f>AJ82</f>
        <v>0</v>
      </c>
      <c r="AK81" s="218">
        <f>AK82</f>
        <v>0</v>
      </c>
      <c r="AL81" s="218">
        <f>AL82</f>
        <v>2.7110169491525422</v>
      </c>
      <c r="AM81" s="218">
        <f>AM82</f>
        <v>0.48798305084745763</v>
      </c>
      <c r="AN81" s="218">
        <f t="shared" si="41"/>
        <v>3.1989999999999998</v>
      </c>
      <c r="AO81" s="218">
        <f>AO82</f>
        <v>0</v>
      </c>
      <c r="AP81" s="218">
        <f>AP82</f>
        <v>0</v>
      </c>
      <c r="AQ81" s="218">
        <f>AQ82</f>
        <v>2.7110169491525422</v>
      </c>
      <c r="AR81" s="218">
        <f>AR82</f>
        <v>0.48798305084745763</v>
      </c>
      <c r="AS81" s="218">
        <f t="shared" si="36"/>
        <v>0</v>
      </c>
      <c r="AT81" s="218">
        <f>AT82</f>
        <v>0</v>
      </c>
      <c r="AU81" s="218">
        <f>AU82</f>
        <v>0</v>
      </c>
      <c r="AV81" s="216">
        <f>AV82</f>
        <v>0</v>
      </c>
      <c r="AW81" s="218">
        <f>AW82</f>
        <v>0</v>
      </c>
      <c r="AX81" s="218">
        <f t="shared" si="37"/>
        <v>0</v>
      </c>
      <c r="AY81" s="218">
        <f>AY82</f>
        <v>0</v>
      </c>
      <c r="AZ81" s="218">
        <f>AZ82</f>
        <v>0</v>
      </c>
      <c r="BA81" s="218">
        <f>BA82</f>
        <v>0</v>
      </c>
      <c r="BB81" s="218">
        <f>BB82</f>
        <v>0</v>
      </c>
      <c r="BC81" s="218">
        <f t="shared" si="38"/>
        <v>0</v>
      </c>
      <c r="BD81" s="218">
        <f>BD82</f>
        <v>0</v>
      </c>
      <c r="BE81" s="218">
        <f>BE82</f>
        <v>0</v>
      </c>
      <c r="BF81" s="216">
        <f>BF82</f>
        <v>0</v>
      </c>
      <c r="BG81" s="218">
        <f>BG82</f>
        <v>0</v>
      </c>
      <c r="BH81" s="218">
        <f t="shared" si="39"/>
        <v>0</v>
      </c>
      <c r="BI81" s="218">
        <f>BI82</f>
        <v>0</v>
      </c>
      <c r="BJ81" s="218">
        <f>BJ82</f>
        <v>0</v>
      </c>
      <c r="BK81" s="218">
        <f>BK82</f>
        <v>0</v>
      </c>
      <c r="BL81" s="218">
        <f>BL82</f>
        <v>0</v>
      </c>
      <c r="BM81" s="215"/>
    </row>
    <row r="82" spans="1:65" ht="34.5" customHeight="1" x14ac:dyDescent="0.25">
      <c r="A82" s="151" t="s">
        <v>218</v>
      </c>
      <c r="B82" s="169" t="s">
        <v>220</v>
      </c>
      <c r="C82" s="215" t="s">
        <v>101</v>
      </c>
      <c r="D82" s="215" t="s">
        <v>343</v>
      </c>
      <c r="E82" s="215">
        <v>2016</v>
      </c>
      <c r="F82" s="215">
        <v>2016</v>
      </c>
      <c r="G82" s="215" t="s">
        <v>101</v>
      </c>
      <c r="H82" s="215" t="s">
        <v>101</v>
      </c>
      <c r="I82" s="215" t="s">
        <v>101</v>
      </c>
      <c r="J82" s="215" t="s">
        <v>101</v>
      </c>
      <c r="K82" s="215" t="s">
        <v>101</v>
      </c>
      <c r="L82" s="215" t="s">
        <v>101</v>
      </c>
      <c r="M82" s="215" t="s">
        <v>101</v>
      </c>
      <c r="N82" s="149">
        <v>0</v>
      </c>
      <c r="O82" s="218">
        <v>0</v>
      </c>
      <c r="P82" s="218">
        <v>3.1991796799999999</v>
      </c>
      <c r="Q82" s="218">
        <v>3.1991796799999999</v>
      </c>
      <c r="R82" s="218">
        <v>3.1991796799999999</v>
      </c>
      <c r="S82" s="218">
        <v>3.1991796799999999</v>
      </c>
      <c r="T82" s="218">
        <v>3.1991796799999999</v>
      </c>
      <c r="U82" s="218">
        <v>3.1991796799999999</v>
      </c>
      <c r="V82" s="216">
        <v>3.1991796799999999</v>
      </c>
      <c r="W82" s="216">
        <v>0</v>
      </c>
      <c r="X82" s="216">
        <v>0</v>
      </c>
      <c r="Y82" s="218">
        <f t="shared" si="34"/>
        <v>3.1989999999999998</v>
      </c>
      <c r="Z82" s="218">
        <v>0</v>
      </c>
      <c r="AA82" s="218">
        <v>0</v>
      </c>
      <c r="AB82" s="218">
        <f>3.199/1.18</f>
        <v>2.7110169491525422</v>
      </c>
      <c r="AC82" s="218">
        <f>3.199-AB82</f>
        <v>0.48798305084745763</v>
      </c>
      <c r="AD82" s="218">
        <f t="shared" si="35"/>
        <v>3.1989999999999998</v>
      </c>
      <c r="AE82" s="218">
        <v>0</v>
      </c>
      <c r="AF82" s="218">
        <v>0</v>
      </c>
      <c r="AG82" s="218">
        <f>3.199/1.18</f>
        <v>2.7110169491525422</v>
      </c>
      <c r="AH82" s="218">
        <f>3.199-AG82</f>
        <v>0.48798305084745763</v>
      </c>
      <c r="AI82" s="218">
        <f t="shared" si="40"/>
        <v>3.1989999999999998</v>
      </c>
      <c r="AJ82" s="218">
        <v>0</v>
      </c>
      <c r="AK82" s="218">
        <v>0</v>
      </c>
      <c r="AL82" s="218">
        <f>3.199/1.18</f>
        <v>2.7110169491525422</v>
      </c>
      <c r="AM82" s="218">
        <f>3.199-AL82</f>
        <v>0.48798305084745763</v>
      </c>
      <c r="AN82" s="218">
        <f t="shared" si="41"/>
        <v>3.1989999999999998</v>
      </c>
      <c r="AO82" s="218">
        <v>0</v>
      </c>
      <c r="AP82" s="218">
        <v>0</v>
      </c>
      <c r="AQ82" s="218">
        <f>3.199/1.18</f>
        <v>2.7110169491525422</v>
      </c>
      <c r="AR82" s="218">
        <f>3.199-AQ82</f>
        <v>0.48798305084745763</v>
      </c>
      <c r="AS82" s="218">
        <f t="shared" si="36"/>
        <v>0</v>
      </c>
      <c r="AT82" s="218">
        <v>0</v>
      </c>
      <c r="AU82" s="218">
        <v>0</v>
      </c>
      <c r="AV82" s="216">
        <v>0</v>
      </c>
      <c r="AW82" s="218">
        <v>0</v>
      </c>
      <c r="AX82" s="218">
        <f t="shared" si="37"/>
        <v>0</v>
      </c>
      <c r="AY82" s="218">
        <v>0</v>
      </c>
      <c r="AZ82" s="218">
        <v>0</v>
      </c>
      <c r="BA82" s="218">
        <v>0</v>
      </c>
      <c r="BB82" s="218">
        <v>0</v>
      </c>
      <c r="BC82" s="218">
        <f t="shared" si="38"/>
        <v>0</v>
      </c>
      <c r="BD82" s="218">
        <v>0</v>
      </c>
      <c r="BE82" s="218">
        <v>0</v>
      </c>
      <c r="BF82" s="216">
        <v>0</v>
      </c>
      <c r="BG82" s="218">
        <v>0</v>
      </c>
      <c r="BH82" s="218">
        <f t="shared" si="39"/>
        <v>0</v>
      </c>
      <c r="BI82" s="218">
        <v>0</v>
      </c>
      <c r="BJ82" s="218">
        <v>0</v>
      </c>
      <c r="BK82" s="218">
        <v>0</v>
      </c>
      <c r="BL82" s="218">
        <v>0</v>
      </c>
      <c r="BM82" s="215"/>
    </row>
    <row r="83" spans="1:65" ht="33.75" customHeight="1" x14ac:dyDescent="0.25">
      <c r="A83" s="151" t="s">
        <v>221</v>
      </c>
      <c r="B83" s="152" t="s">
        <v>222</v>
      </c>
      <c r="C83" s="215" t="s">
        <v>101</v>
      </c>
      <c r="D83" s="215" t="s">
        <v>101</v>
      </c>
      <c r="E83" s="215" t="s">
        <v>101</v>
      </c>
      <c r="F83" s="215" t="s">
        <v>101</v>
      </c>
      <c r="G83" s="215" t="s">
        <v>101</v>
      </c>
      <c r="H83" s="215" t="s">
        <v>101</v>
      </c>
      <c r="I83" s="215" t="s">
        <v>101</v>
      </c>
      <c r="J83" s="215" t="s">
        <v>101</v>
      </c>
      <c r="K83" s="215" t="s">
        <v>101</v>
      </c>
      <c r="L83" s="215" t="s">
        <v>101</v>
      </c>
      <c r="M83" s="215" t="s">
        <v>101</v>
      </c>
      <c r="N83" s="149">
        <v>0</v>
      </c>
      <c r="O83" s="218">
        <v>0</v>
      </c>
      <c r="P83" s="218">
        <v>0</v>
      </c>
      <c r="Q83" s="218">
        <v>0</v>
      </c>
      <c r="R83" s="218">
        <v>0</v>
      </c>
      <c r="S83" s="218">
        <v>0</v>
      </c>
      <c r="T83" s="218">
        <v>0</v>
      </c>
      <c r="U83" s="218">
        <v>0</v>
      </c>
      <c r="V83" s="216">
        <v>0</v>
      </c>
      <c r="W83" s="216">
        <v>0</v>
      </c>
      <c r="X83" s="216">
        <v>0</v>
      </c>
      <c r="Y83" s="218">
        <f t="shared" si="34"/>
        <v>0</v>
      </c>
      <c r="Z83" s="218">
        <v>0</v>
      </c>
      <c r="AA83" s="218">
        <v>0</v>
      </c>
      <c r="AB83" s="218">
        <v>0</v>
      </c>
      <c r="AC83" s="218">
        <v>0</v>
      </c>
      <c r="AD83" s="218">
        <f t="shared" si="35"/>
        <v>0</v>
      </c>
      <c r="AE83" s="218">
        <v>0</v>
      </c>
      <c r="AF83" s="218">
        <v>0</v>
      </c>
      <c r="AG83" s="218">
        <v>0</v>
      </c>
      <c r="AH83" s="218">
        <v>0</v>
      </c>
      <c r="AI83" s="218">
        <f t="shared" si="40"/>
        <v>0</v>
      </c>
      <c r="AJ83" s="218">
        <v>0</v>
      </c>
      <c r="AK83" s="218">
        <v>0</v>
      </c>
      <c r="AL83" s="218">
        <v>0</v>
      </c>
      <c r="AM83" s="218">
        <v>0</v>
      </c>
      <c r="AN83" s="218">
        <f t="shared" si="41"/>
        <v>0</v>
      </c>
      <c r="AO83" s="218">
        <v>0</v>
      </c>
      <c r="AP83" s="218">
        <v>0</v>
      </c>
      <c r="AQ83" s="218">
        <v>0</v>
      </c>
      <c r="AR83" s="218">
        <v>0</v>
      </c>
      <c r="AS83" s="218">
        <f t="shared" si="36"/>
        <v>0</v>
      </c>
      <c r="AT83" s="218">
        <v>0</v>
      </c>
      <c r="AU83" s="218">
        <v>0</v>
      </c>
      <c r="AV83" s="216">
        <v>0</v>
      </c>
      <c r="AW83" s="218">
        <v>0</v>
      </c>
      <c r="AX83" s="218">
        <f t="shared" si="37"/>
        <v>0</v>
      </c>
      <c r="AY83" s="218">
        <v>0</v>
      </c>
      <c r="AZ83" s="218">
        <v>0</v>
      </c>
      <c r="BA83" s="218">
        <v>0</v>
      </c>
      <c r="BB83" s="218">
        <v>0</v>
      </c>
      <c r="BC83" s="218">
        <f t="shared" si="38"/>
        <v>0</v>
      </c>
      <c r="BD83" s="218">
        <v>0</v>
      </c>
      <c r="BE83" s="218">
        <v>0</v>
      </c>
      <c r="BF83" s="216">
        <v>0</v>
      </c>
      <c r="BG83" s="218">
        <v>0</v>
      </c>
      <c r="BH83" s="218">
        <f t="shared" si="39"/>
        <v>0</v>
      </c>
      <c r="BI83" s="218">
        <v>0</v>
      </c>
      <c r="BJ83" s="218">
        <v>0</v>
      </c>
      <c r="BK83" s="218">
        <v>0</v>
      </c>
      <c r="BL83" s="218">
        <v>0</v>
      </c>
      <c r="BM83" s="215"/>
    </row>
    <row r="84" spans="1:65" ht="33.75" customHeight="1" x14ac:dyDescent="0.25">
      <c r="A84" s="151" t="s">
        <v>223</v>
      </c>
      <c r="B84" s="152" t="s">
        <v>224</v>
      </c>
      <c r="C84" s="215" t="s">
        <v>101</v>
      </c>
      <c r="D84" s="215" t="s">
        <v>101</v>
      </c>
      <c r="E84" s="215" t="s">
        <v>101</v>
      </c>
      <c r="F84" s="215" t="s">
        <v>101</v>
      </c>
      <c r="G84" s="215" t="s">
        <v>101</v>
      </c>
      <c r="H84" s="215" t="s">
        <v>101</v>
      </c>
      <c r="I84" s="215" t="s">
        <v>101</v>
      </c>
      <c r="J84" s="215" t="s">
        <v>101</v>
      </c>
      <c r="K84" s="215" t="s">
        <v>101</v>
      </c>
      <c r="L84" s="215" t="s">
        <v>101</v>
      </c>
      <c r="M84" s="215" t="s">
        <v>101</v>
      </c>
      <c r="N84" s="149">
        <v>0</v>
      </c>
      <c r="O84" s="218">
        <v>0</v>
      </c>
      <c r="P84" s="218">
        <v>0</v>
      </c>
      <c r="Q84" s="218">
        <v>0</v>
      </c>
      <c r="R84" s="218">
        <v>0</v>
      </c>
      <c r="S84" s="218">
        <v>0</v>
      </c>
      <c r="T84" s="218">
        <v>0</v>
      </c>
      <c r="U84" s="218">
        <v>0</v>
      </c>
      <c r="V84" s="216">
        <v>0</v>
      </c>
      <c r="W84" s="216">
        <v>0</v>
      </c>
      <c r="X84" s="216">
        <v>0</v>
      </c>
      <c r="Y84" s="218">
        <f t="shared" si="34"/>
        <v>0</v>
      </c>
      <c r="Z84" s="218">
        <v>0</v>
      </c>
      <c r="AA84" s="218">
        <v>0</v>
      </c>
      <c r="AB84" s="218">
        <v>0</v>
      </c>
      <c r="AC84" s="218">
        <v>0</v>
      </c>
      <c r="AD84" s="218">
        <f t="shared" si="35"/>
        <v>0</v>
      </c>
      <c r="AE84" s="218">
        <v>0</v>
      </c>
      <c r="AF84" s="218">
        <v>0</v>
      </c>
      <c r="AG84" s="218">
        <v>0</v>
      </c>
      <c r="AH84" s="218">
        <v>0</v>
      </c>
      <c r="AI84" s="218">
        <f t="shared" si="40"/>
        <v>0</v>
      </c>
      <c r="AJ84" s="218">
        <v>0</v>
      </c>
      <c r="AK84" s="218">
        <v>0</v>
      </c>
      <c r="AL84" s="218">
        <v>0</v>
      </c>
      <c r="AM84" s="218">
        <v>0</v>
      </c>
      <c r="AN84" s="218">
        <f t="shared" si="41"/>
        <v>0</v>
      </c>
      <c r="AO84" s="218">
        <v>0</v>
      </c>
      <c r="AP84" s="218">
        <v>0</v>
      </c>
      <c r="AQ84" s="218">
        <v>0</v>
      </c>
      <c r="AR84" s="218">
        <v>0</v>
      </c>
      <c r="AS84" s="218">
        <f t="shared" si="36"/>
        <v>0</v>
      </c>
      <c r="AT84" s="218">
        <v>0</v>
      </c>
      <c r="AU84" s="218">
        <v>0</v>
      </c>
      <c r="AV84" s="216">
        <v>0</v>
      </c>
      <c r="AW84" s="218">
        <v>0</v>
      </c>
      <c r="AX84" s="218">
        <f t="shared" si="37"/>
        <v>0</v>
      </c>
      <c r="AY84" s="218">
        <v>0</v>
      </c>
      <c r="AZ84" s="218">
        <v>0</v>
      </c>
      <c r="BA84" s="218">
        <v>0</v>
      </c>
      <c r="BB84" s="218">
        <v>0</v>
      </c>
      <c r="BC84" s="218">
        <f t="shared" si="38"/>
        <v>0</v>
      </c>
      <c r="BD84" s="218">
        <v>0</v>
      </c>
      <c r="BE84" s="218">
        <v>0</v>
      </c>
      <c r="BF84" s="216">
        <v>0</v>
      </c>
      <c r="BG84" s="218">
        <v>0</v>
      </c>
      <c r="BH84" s="218">
        <f t="shared" si="39"/>
        <v>0</v>
      </c>
      <c r="BI84" s="218">
        <v>0</v>
      </c>
      <c r="BJ84" s="218">
        <v>0</v>
      </c>
      <c r="BK84" s="218">
        <v>0</v>
      </c>
      <c r="BL84" s="218">
        <v>0</v>
      </c>
      <c r="BM84" s="215"/>
    </row>
    <row r="85" spans="1:65" ht="33.75" customHeight="1" x14ac:dyDescent="0.25">
      <c r="A85" s="151" t="s">
        <v>225</v>
      </c>
      <c r="B85" s="152" t="s">
        <v>226</v>
      </c>
      <c r="C85" s="215" t="s">
        <v>101</v>
      </c>
      <c r="D85" s="215" t="s">
        <v>101</v>
      </c>
      <c r="E85" s="215" t="s">
        <v>101</v>
      </c>
      <c r="F85" s="215" t="s">
        <v>101</v>
      </c>
      <c r="G85" s="215" t="s">
        <v>101</v>
      </c>
      <c r="H85" s="215" t="s">
        <v>101</v>
      </c>
      <c r="I85" s="215" t="s">
        <v>101</v>
      </c>
      <c r="J85" s="215" t="s">
        <v>101</v>
      </c>
      <c r="K85" s="215" t="s">
        <v>101</v>
      </c>
      <c r="L85" s="215" t="s">
        <v>101</v>
      </c>
      <c r="M85" s="215" t="s">
        <v>101</v>
      </c>
      <c r="N85" s="149">
        <v>0</v>
      </c>
      <c r="O85" s="218">
        <f t="shared" ref="O85:X85" si="46">SUM(O86:O87)</f>
        <v>0</v>
      </c>
      <c r="P85" s="218">
        <f t="shared" si="46"/>
        <v>0</v>
      </c>
      <c r="Q85" s="218">
        <f t="shared" si="46"/>
        <v>0</v>
      </c>
      <c r="R85" s="218">
        <f t="shared" si="46"/>
        <v>0</v>
      </c>
      <c r="S85" s="218">
        <f t="shared" si="46"/>
        <v>0</v>
      </c>
      <c r="T85" s="218">
        <f t="shared" si="46"/>
        <v>0</v>
      </c>
      <c r="U85" s="218">
        <f t="shared" si="46"/>
        <v>0</v>
      </c>
      <c r="V85" s="216">
        <f t="shared" si="46"/>
        <v>0</v>
      </c>
      <c r="W85" s="216">
        <f t="shared" si="46"/>
        <v>0</v>
      </c>
      <c r="X85" s="216">
        <f t="shared" si="46"/>
        <v>0</v>
      </c>
      <c r="Y85" s="218">
        <f t="shared" si="34"/>
        <v>0</v>
      </c>
      <c r="Z85" s="218">
        <f>SUM(Z86:Z87)</f>
        <v>0</v>
      </c>
      <c r="AA85" s="218">
        <f>SUM(AA86:AA87)</f>
        <v>0</v>
      </c>
      <c r="AB85" s="218">
        <f>SUM(AB86:AB87)</f>
        <v>0</v>
      </c>
      <c r="AC85" s="218">
        <f>SUM(AC86:AC87)</f>
        <v>0</v>
      </c>
      <c r="AD85" s="218">
        <f t="shared" si="35"/>
        <v>0</v>
      </c>
      <c r="AE85" s="218">
        <f>SUM(AE86:AE87)</f>
        <v>0</v>
      </c>
      <c r="AF85" s="218">
        <f>SUM(AF86:AF87)</f>
        <v>0</v>
      </c>
      <c r="AG85" s="218">
        <f>SUM(AG86:AG87)</f>
        <v>0</v>
      </c>
      <c r="AH85" s="218">
        <f>SUM(AH86:AH87)</f>
        <v>0</v>
      </c>
      <c r="AI85" s="218">
        <f t="shared" si="40"/>
        <v>0</v>
      </c>
      <c r="AJ85" s="218">
        <f>SUM(AJ86:AJ87)</f>
        <v>0</v>
      </c>
      <c r="AK85" s="218">
        <f>SUM(AK86:AK87)</f>
        <v>0</v>
      </c>
      <c r="AL85" s="218">
        <f>SUM(AL86:AL87)</f>
        <v>0</v>
      </c>
      <c r="AM85" s="218">
        <f>SUM(AM86:AM87)</f>
        <v>0</v>
      </c>
      <c r="AN85" s="218">
        <f t="shared" si="41"/>
        <v>0</v>
      </c>
      <c r="AO85" s="218">
        <f>SUM(AO86:AO87)</f>
        <v>0</v>
      </c>
      <c r="AP85" s="218">
        <f>SUM(AP86:AP87)</f>
        <v>0</v>
      </c>
      <c r="AQ85" s="218">
        <f>SUM(AQ86:AQ87)</f>
        <v>0</v>
      </c>
      <c r="AR85" s="218">
        <f>SUM(AR86:AR87)</f>
        <v>0</v>
      </c>
      <c r="AS85" s="218">
        <f t="shared" si="36"/>
        <v>0</v>
      </c>
      <c r="AT85" s="218">
        <f>SUM(AT86:AT87)</f>
        <v>0</v>
      </c>
      <c r="AU85" s="218">
        <f>SUM(AU86:AU87)</f>
        <v>0</v>
      </c>
      <c r="AV85" s="216">
        <f>SUM(AV86:AV87)</f>
        <v>0</v>
      </c>
      <c r="AW85" s="218">
        <f>SUM(AW86:AW87)</f>
        <v>0</v>
      </c>
      <c r="AX85" s="218">
        <f t="shared" si="37"/>
        <v>0</v>
      </c>
      <c r="AY85" s="218">
        <f>SUM(AY86:AY87)</f>
        <v>0</v>
      </c>
      <c r="AZ85" s="218">
        <f>SUM(AZ86:AZ87)</f>
        <v>0</v>
      </c>
      <c r="BA85" s="218">
        <f>SUM(BA86:BA87)</f>
        <v>0</v>
      </c>
      <c r="BB85" s="218">
        <f>SUM(BB86:BB87)</f>
        <v>0</v>
      </c>
      <c r="BC85" s="218">
        <f t="shared" si="38"/>
        <v>0</v>
      </c>
      <c r="BD85" s="218">
        <f>SUM(BD86:BD87)</f>
        <v>0</v>
      </c>
      <c r="BE85" s="218">
        <f>SUM(BE86:BE87)</f>
        <v>0</v>
      </c>
      <c r="BF85" s="216">
        <f>SUM(BF86:BF87)</f>
        <v>0</v>
      </c>
      <c r="BG85" s="218">
        <f>SUM(BG86:BG87)</f>
        <v>0</v>
      </c>
      <c r="BH85" s="218">
        <f t="shared" si="39"/>
        <v>0</v>
      </c>
      <c r="BI85" s="218">
        <f>SUM(BI86:BI87)</f>
        <v>0</v>
      </c>
      <c r="BJ85" s="218">
        <f>SUM(BJ86:BJ87)</f>
        <v>0</v>
      </c>
      <c r="BK85" s="218">
        <f>SUM(BK86:BK87)</f>
        <v>0</v>
      </c>
      <c r="BL85" s="218">
        <f>SUM(BL86:BL87)</f>
        <v>0</v>
      </c>
      <c r="BM85" s="215"/>
    </row>
    <row r="86" spans="1:65" ht="21" customHeight="1" x14ac:dyDescent="0.25">
      <c r="A86" s="151" t="s">
        <v>227</v>
      </c>
      <c r="B86" s="152" t="s">
        <v>228</v>
      </c>
      <c r="C86" s="215" t="s">
        <v>101</v>
      </c>
      <c r="D86" s="215" t="s">
        <v>101</v>
      </c>
      <c r="E86" s="215" t="s">
        <v>101</v>
      </c>
      <c r="F86" s="215" t="s">
        <v>101</v>
      </c>
      <c r="G86" s="215" t="s">
        <v>101</v>
      </c>
      <c r="H86" s="215" t="s">
        <v>101</v>
      </c>
      <c r="I86" s="215" t="s">
        <v>101</v>
      </c>
      <c r="J86" s="215" t="s">
        <v>101</v>
      </c>
      <c r="K86" s="215" t="s">
        <v>101</v>
      </c>
      <c r="L86" s="215" t="s">
        <v>101</v>
      </c>
      <c r="M86" s="215" t="s">
        <v>101</v>
      </c>
      <c r="N86" s="149">
        <v>0</v>
      </c>
      <c r="O86" s="218">
        <v>0</v>
      </c>
      <c r="P86" s="218">
        <v>0</v>
      </c>
      <c r="Q86" s="218">
        <v>0</v>
      </c>
      <c r="R86" s="218">
        <v>0</v>
      </c>
      <c r="S86" s="218">
        <v>0</v>
      </c>
      <c r="T86" s="218">
        <v>0</v>
      </c>
      <c r="U86" s="218">
        <v>0</v>
      </c>
      <c r="V86" s="216">
        <v>0</v>
      </c>
      <c r="W86" s="216">
        <v>0</v>
      </c>
      <c r="X86" s="216">
        <v>0</v>
      </c>
      <c r="Y86" s="218">
        <f t="shared" si="34"/>
        <v>0</v>
      </c>
      <c r="Z86" s="218">
        <v>0</v>
      </c>
      <c r="AA86" s="218">
        <v>0</v>
      </c>
      <c r="AB86" s="218">
        <v>0</v>
      </c>
      <c r="AC86" s="218">
        <v>0</v>
      </c>
      <c r="AD86" s="218">
        <f t="shared" si="35"/>
        <v>0</v>
      </c>
      <c r="AE86" s="218">
        <v>0</v>
      </c>
      <c r="AF86" s="218">
        <v>0</v>
      </c>
      <c r="AG86" s="218">
        <v>0</v>
      </c>
      <c r="AH86" s="218">
        <v>0</v>
      </c>
      <c r="AI86" s="218">
        <f t="shared" si="40"/>
        <v>0</v>
      </c>
      <c r="AJ86" s="218">
        <v>0</v>
      </c>
      <c r="AK86" s="218">
        <v>0</v>
      </c>
      <c r="AL86" s="218">
        <v>0</v>
      </c>
      <c r="AM86" s="218">
        <v>0</v>
      </c>
      <c r="AN86" s="218">
        <f t="shared" si="41"/>
        <v>0</v>
      </c>
      <c r="AO86" s="218">
        <v>0</v>
      </c>
      <c r="AP86" s="218">
        <v>0</v>
      </c>
      <c r="AQ86" s="218">
        <v>0</v>
      </c>
      <c r="AR86" s="218">
        <v>0</v>
      </c>
      <c r="AS86" s="218">
        <f t="shared" si="36"/>
        <v>0</v>
      </c>
      <c r="AT86" s="218">
        <v>0</v>
      </c>
      <c r="AU86" s="218">
        <v>0</v>
      </c>
      <c r="AV86" s="216">
        <v>0</v>
      </c>
      <c r="AW86" s="218">
        <v>0</v>
      </c>
      <c r="AX86" s="218">
        <f t="shared" si="37"/>
        <v>0</v>
      </c>
      <c r="AY86" s="218">
        <v>0</v>
      </c>
      <c r="AZ86" s="218">
        <v>0</v>
      </c>
      <c r="BA86" s="218">
        <v>0</v>
      </c>
      <c r="BB86" s="218">
        <v>0</v>
      </c>
      <c r="BC86" s="218">
        <f t="shared" si="38"/>
        <v>0</v>
      </c>
      <c r="BD86" s="218">
        <v>0</v>
      </c>
      <c r="BE86" s="218">
        <v>0</v>
      </c>
      <c r="BF86" s="216">
        <v>0</v>
      </c>
      <c r="BG86" s="218">
        <v>0</v>
      </c>
      <c r="BH86" s="218">
        <f t="shared" si="39"/>
        <v>0</v>
      </c>
      <c r="BI86" s="218">
        <v>0</v>
      </c>
      <c r="BJ86" s="218">
        <v>0</v>
      </c>
      <c r="BK86" s="218">
        <v>0</v>
      </c>
      <c r="BL86" s="218">
        <v>0</v>
      </c>
      <c r="BM86" s="215"/>
    </row>
    <row r="87" spans="1:65" ht="36.75" customHeight="1" x14ac:dyDescent="0.25">
      <c r="A87" s="151" t="s">
        <v>229</v>
      </c>
      <c r="B87" s="152" t="s">
        <v>230</v>
      </c>
      <c r="C87" s="215" t="s">
        <v>101</v>
      </c>
      <c r="D87" s="215" t="s">
        <v>101</v>
      </c>
      <c r="E87" s="215" t="s">
        <v>101</v>
      </c>
      <c r="F87" s="215" t="s">
        <v>101</v>
      </c>
      <c r="G87" s="215" t="s">
        <v>101</v>
      </c>
      <c r="H87" s="215" t="s">
        <v>101</v>
      </c>
      <c r="I87" s="215" t="s">
        <v>101</v>
      </c>
      <c r="J87" s="215" t="s">
        <v>101</v>
      </c>
      <c r="K87" s="215" t="s">
        <v>101</v>
      </c>
      <c r="L87" s="215" t="s">
        <v>101</v>
      </c>
      <c r="M87" s="215" t="s">
        <v>101</v>
      </c>
      <c r="N87" s="149">
        <v>0</v>
      </c>
      <c r="O87" s="218">
        <v>0</v>
      </c>
      <c r="P87" s="218">
        <v>0</v>
      </c>
      <c r="Q87" s="218">
        <v>0</v>
      </c>
      <c r="R87" s="218">
        <v>0</v>
      </c>
      <c r="S87" s="218">
        <v>0</v>
      </c>
      <c r="T87" s="218">
        <v>0</v>
      </c>
      <c r="U87" s="218">
        <v>0</v>
      </c>
      <c r="V87" s="216">
        <v>0</v>
      </c>
      <c r="W87" s="216">
        <v>0</v>
      </c>
      <c r="X87" s="216">
        <v>0</v>
      </c>
      <c r="Y87" s="218">
        <f t="shared" si="34"/>
        <v>0</v>
      </c>
      <c r="Z87" s="218">
        <v>0</v>
      </c>
      <c r="AA87" s="218">
        <v>0</v>
      </c>
      <c r="AB87" s="218">
        <v>0</v>
      </c>
      <c r="AC87" s="218">
        <v>0</v>
      </c>
      <c r="AD87" s="218">
        <f t="shared" si="35"/>
        <v>0</v>
      </c>
      <c r="AE87" s="218">
        <v>0</v>
      </c>
      <c r="AF87" s="218">
        <v>0</v>
      </c>
      <c r="AG87" s="218">
        <v>0</v>
      </c>
      <c r="AH87" s="218">
        <v>0</v>
      </c>
      <c r="AI87" s="218">
        <f t="shared" si="40"/>
        <v>0</v>
      </c>
      <c r="AJ87" s="218">
        <v>0</v>
      </c>
      <c r="AK87" s="218">
        <v>0</v>
      </c>
      <c r="AL87" s="218">
        <v>0</v>
      </c>
      <c r="AM87" s="218">
        <v>0</v>
      </c>
      <c r="AN87" s="218">
        <f t="shared" si="41"/>
        <v>0</v>
      </c>
      <c r="AO87" s="218">
        <v>0</v>
      </c>
      <c r="AP87" s="218">
        <v>0</v>
      </c>
      <c r="AQ87" s="218">
        <v>0</v>
      </c>
      <c r="AR87" s="218">
        <v>0</v>
      </c>
      <c r="AS87" s="218">
        <f t="shared" si="36"/>
        <v>0</v>
      </c>
      <c r="AT87" s="218">
        <v>0</v>
      </c>
      <c r="AU87" s="218">
        <v>0</v>
      </c>
      <c r="AV87" s="216">
        <v>0</v>
      </c>
      <c r="AW87" s="218">
        <v>0</v>
      </c>
      <c r="AX87" s="218">
        <f t="shared" si="37"/>
        <v>0</v>
      </c>
      <c r="AY87" s="218">
        <v>0</v>
      </c>
      <c r="AZ87" s="218">
        <v>0</v>
      </c>
      <c r="BA87" s="218">
        <v>0</v>
      </c>
      <c r="BB87" s="218">
        <v>0</v>
      </c>
      <c r="BC87" s="218">
        <f t="shared" si="38"/>
        <v>0</v>
      </c>
      <c r="BD87" s="218">
        <v>0</v>
      </c>
      <c r="BE87" s="218">
        <v>0</v>
      </c>
      <c r="BF87" s="216">
        <v>0</v>
      </c>
      <c r="BG87" s="218">
        <v>0</v>
      </c>
      <c r="BH87" s="218">
        <f t="shared" si="39"/>
        <v>0</v>
      </c>
      <c r="BI87" s="218">
        <v>0</v>
      </c>
      <c r="BJ87" s="218">
        <v>0</v>
      </c>
      <c r="BK87" s="218">
        <v>0</v>
      </c>
      <c r="BL87" s="218">
        <v>0</v>
      </c>
      <c r="BM87" s="215"/>
    </row>
    <row r="88" spans="1:65" ht="44.25" customHeight="1" x14ac:dyDescent="0.25">
      <c r="A88" s="151" t="s">
        <v>231</v>
      </c>
      <c r="B88" s="152" t="s">
        <v>232</v>
      </c>
      <c r="C88" s="215" t="s">
        <v>101</v>
      </c>
      <c r="D88" s="215" t="s">
        <v>101</v>
      </c>
      <c r="E88" s="215" t="s">
        <v>101</v>
      </c>
      <c r="F88" s="215" t="s">
        <v>101</v>
      </c>
      <c r="G88" s="215" t="s">
        <v>101</v>
      </c>
      <c r="H88" s="215" t="s">
        <v>101</v>
      </c>
      <c r="I88" s="215" t="s">
        <v>101</v>
      </c>
      <c r="J88" s="215" t="s">
        <v>101</v>
      </c>
      <c r="K88" s="215" t="s">
        <v>101</v>
      </c>
      <c r="L88" s="215" t="s">
        <v>101</v>
      </c>
      <c r="M88" s="215" t="s">
        <v>101</v>
      </c>
      <c r="N88" s="149">
        <v>0</v>
      </c>
      <c r="O88" s="218">
        <f t="shared" ref="O88:X88" si="47">SUM(O89:O90)</f>
        <v>0</v>
      </c>
      <c r="P88" s="218">
        <f t="shared" si="47"/>
        <v>0</v>
      </c>
      <c r="Q88" s="218">
        <f t="shared" si="47"/>
        <v>0</v>
      </c>
      <c r="R88" s="218">
        <f t="shared" si="47"/>
        <v>0</v>
      </c>
      <c r="S88" s="218">
        <f t="shared" si="47"/>
        <v>0</v>
      </c>
      <c r="T88" s="218">
        <f t="shared" si="47"/>
        <v>0</v>
      </c>
      <c r="U88" s="218">
        <f t="shared" si="47"/>
        <v>0</v>
      </c>
      <c r="V88" s="216">
        <f t="shared" si="47"/>
        <v>0</v>
      </c>
      <c r="W88" s="216">
        <f t="shared" si="47"/>
        <v>0</v>
      </c>
      <c r="X88" s="216">
        <f t="shared" si="47"/>
        <v>0</v>
      </c>
      <c r="Y88" s="218">
        <f t="shared" si="34"/>
        <v>0</v>
      </c>
      <c r="Z88" s="218">
        <f>SUM(Z89:Z90)</f>
        <v>0</v>
      </c>
      <c r="AA88" s="218">
        <f>SUM(AA89:AA90)</f>
        <v>0</v>
      </c>
      <c r="AB88" s="218">
        <f>SUM(AB89:AB90)</f>
        <v>0</v>
      </c>
      <c r="AC88" s="218">
        <f>SUM(AC89:AC90)</f>
        <v>0</v>
      </c>
      <c r="AD88" s="218">
        <f t="shared" si="35"/>
        <v>0</v>
      </c>
      <c r="AE88" s="218">
        <f>SUM(AE89:AE90)</f>
        <v>0</v>
      </c>
      <c r="AF88" s="218">
        <f>SUM(AF89:AF90)</f>
        <v>0</v>
      </c>
      <c r="AG88" s="218">
        <f>SUM(AG89:AG90)</f>
        <v>0</v>
      </c>
      <c r="AH88" s="218">
        <f>SUM(AH89:AH90)</f>
        <v>0</v>
      </c>
      <c r="AI88" s="218">
        <f t="shared" si="40"/>
        <v>0</v>
      </c>
      <c r="AJ88" s="218">
        <f>SUM(AJ89:AJ90)</f>
        <v>0</v>
      </c>
      <c r="AK88" s="218">
        <f>SUM(AK89:AK90)</f>
        <v>0</v>
      </c>
      <c r="AL88" s="218">
        <f>SUM(AL89:AL90)</f>
        <v>0</v>
      </c>
      <c r="AM88" s="218">
        <f>SUM(AM89:AM90)</f>
        <v>0</v>
      </c>
      <c r="AN88" s="218">
        <f t="shared" si="41"/>
        <v>0</v>
      </c>
      <c r="AO88" s="218">
        <f>SUM(AO89:AO90)</f>
        <v>0</v>
      </c>
      <c r="AP88" s="218">
        <f>SUM(AP89:AP90)</f>
        <v>0</v>
      </c>
      <c r="AQ88" s="218">
        <f>SUM(AQ89:AQ90)</f>
        <v>0</v>
      </c>
      <c r="AR88" s="218">
        <f>SUM(AR89:AR90)</f>
        <v>0</v>
      </c>
      <c r="AS88" s="218">
        <f t="shared" si="36"/>
        <v>0</v>
      </c>
      <c r="AT88" s="218">
        <f>SUM(AT89:AT90)</f>
        <v>0</v>
      </c>
      <c r="AU88" s="218">
        <f>SUM(AU89:AU90)</f>
        <v>0</v>
      </c>
      <c r="AV88" s="216">
        <f>SUM(AV89:AV90)</f>
        <v>0</v>
      </c>
      <c r="AW88" s="218">
        <f>SUM(AW89:AW90)</f>
        <v>0</v>
      </c>
      <c r="AX88" s="218">
        <f t="shared" si="37"/>
        <v>0</v>
      </c>
      <c r="AY88" s="218">
        <f>SUM(AY89:AY90)</f>
        <v>0</v>
      </c>
      <c r="AZ88" s="218">
        <f>SUM(AZ89:AZ90)</f>
        <v>0</v>
      </c>
      <c r="BA88" s="218">
        <f>SUM(BA89:BA90)</f>
        <v>0</v>
      </c>
      <c r="BB88" s="218">
        <f>SUM(BB89:BB90)</f>
        <v>0</v>
      </c>
      <c r="BC88" s="218">
        <f t="shared" si="38"/>
        <v>0</v>
      </c>
      <c r="BD88" s="218">
        <f>SUM(BD89:BD90)</f>
        <v>0</v>
      </c>
      <c r="BE88" s="218">
        <f>SUM(BE89:BE90)</f>
        <v>0</v>
      </c>
      <c r="BF88" s="216">
        <f>SUM(BF89:BF90)</f>
        <v>0</v>
      </c>
      <c r="BG88" s="218">
        <f>SUM(BG89:BG90)</f>
        <v>0</v>
      </c>
      <c r="BH88" s="218">
        <f t="shared" si="39"/>
        <v>0</v>
      </c>
      <c r="BI88" s="218">
        <f>SUM(BI89:BI90)</f>
        <v>0</v>
      </c>
      <c r="BJ88" s="218">
        <f>SUM(BJ89:BJ90)</f>
        <v>0</v>
      </c>
      <c r="BK88" s="218">
        <f>SUM(BK89:BK90)</f>
        <v>0</v>
      </c>
      <c r="BL88" s="218">
        <f>SUM(BL89:BL90)</f>
        <v>0</v>
      </c>
      <c r="BM88" s="215"/>
    </row>
    <row r="89" spans="1:65" ht="33" customHeight="1" x14ac:dyDescent="0.25">
      <c r="A89" s="151" t="s">
        <v>233</v>
      </c>
      <c r="B89" s="152" t="s">
        <v>234</v>
      </c>
      <c r="C89" s="215" t="s">
        <v>101</v>
      </c>
      <c r="D89" s="215" t="s">
        <v>101</v>
      </c>
      <c r="E89" s="215" t="s">
        <v>101</v>
      </c>
      <c r="F89" s="215" t="s">
        <v>101</v>
      </c>
      <c r="G89" s="215" t="s">
        <v>101</v>
      </c>
      <c r="H89" s="215" t="s">
        <v>101</v>
      </c>
      <c r="I89" s="215" t="s">
        <v>101</v>
      </c>
      <c r="J89" s="215" t="s">
        <v>101</v>
      </c>
      <c r="K89" s="215" t="s">
        <v>101</v>
      </c>
      <c r="L89" s="215" t="s">
        <v>101</v>
      </c>
      <c r="M89" s="215" t="s">
        <v>101</v>
      </c>
      <c r="N89" s="149">
        <v>0</v>
      </c>
      <c r="O89" s="218">
        <v>0</v>
      </c>
      <c r="P89" s="218">
        <v>0</v>
      </c>
      <c r="Q89" s="218">
        <v>0</v>
      </c>
      <c r="R89" s="218">
        <v>0</v>
      </c>
      <c r="S89" s="218">
        <v>0</v>
      </c>
      <c r="T89" s="218">
        <v>0</v>
      </c>
      <c r="U89" s="218">
        <v>0</v>
      </c>
      <c r="V89" s="216">
        <v>0</v>
      </c>
      <c r="W89" s="216">
        <v>0</v>
      </c>
      <c r="X89" s="216">
        <v>0</v>
      </c>
      <c r="Y89" s="218">
        <f t="shared" si="34"/>
        <v>0</v>
      </c>
      <c r="Z89" s="218">
        <v>0</v>
      </c>
      <c r="AA89" s="218">
        <v>0</v>
      </c>
      <c r="AB89" s="218">
        <v>0</v>
      </c>
      <c r="AC89" s="218">
        <v>0</v>
      </c>
      <c r="AD89" s="218">
        <f t="shared" si="35"/>
        <v>0</v>
      </c>
      <c r="AE89" s="218">
        <v>0</v>
      </c>
      <c r="AF89" s="218">
        <v>0</v>
      </c>
      <c r="AG89" s="218">
        <v>0</v>
      </c>
      <c r="AH89" s="218">
        <v>0</v>
      </c>
      <c r="AI89" s="218">
        <f t="shared" si="40"/>
        <v>0</v>
      </c>
      <c r="AJ89" s="218">
        <v>0</v>
      </c>
      <c r="AK89" s="218">
        <v>0</v>
      </c>
      <c r="AL89" s="218">
        <v>0</v>
      </c>
      <c r="AM89" s="218">
        <v>0</v>
      </c>
      <c r="AN89" s="218">
        <f t="shared" si="41"/>
        <v>0</v>
      </c>
      <c r="AO89" s="218">
        <v>0</v>
      </c>
      <c r="AP89" s="218">
        <v>0</v>
      </c>
      <c r="AQ89" s="218">
        <v>0</v>
      </c>
      <c r="AR89" s="218">
        <v>0</v>
      </c>
      <c r="AS89" s="218">
        <f t="shared" si="36"/>
        <v>0</v>
      </c>
      <c r="AT89" s="218">
        <v>0</v>
      </c>
      <c r="AU89" s="218">
        <v>0</v>
      </c>
      <c r="AV89" s="216">
        <v>0</v>
      </c>
      <c r="AW89" s="218">
        <v>0</v>
      </c>
      <c r="AX89" s="218">
        <f t="shared" si="37"/>
        <v>0</v>
      </c>
      <c r="AY89" s="218">
        <v>0</v>
      </c>
      <c r="AZ89" s="218">
        <v>0</v>
      </c>
      <c r="BA89" s="218">
        <v>0</v>
      </c>
      <c r="BB89" s="218">
        <v>0</v>
      </c>
      <c r="BC89" s="218">
        <f t="shared" si="38"/>
        <v>0</v>
      </c>
      <c r="BD89" s="218">
        <v>0</v>
      </c>
      <c r="BE89" s="218">
        <v>0</v>
      </c>
      <c r="BF89" s="216">
        <v>0</v>
      </c>
      <c r="BG89" s="218">
        <v>0</v>
      </c>
      <c r="BH89" s="218">
        <f t="shared" si="39"/>
        <v>0</v>
      </c>
      <c r="BI89" s="218">
        <v>0</v>
      </c>
      <c r="BJ89" s="218">
        <v>0</v>
      </c>
      <c r="BK89" s="218">
        <v>0</v>
      </c>
      <c r="BL89" s="218">
        <v>0</v>
      </c>
      <c r="BM89" s="215"/>
    </row>
    <row r="90" spans="1:65" ht="34.5" customHeight="1" x14ac:dyDescent="0.25">
      <c r="A90" s="151" t="s">
        <v>235</v>
      </c>
      <c r="B90" s="152" t="s">
        <v>236</v>
      </c>
      <c r="C90" s="215" t="s">
        <v>101</v>
      </c>
      <c r="D90" s="215" t="s">
        <v>101</v>
      </c>
      <c r="E90" s="215" t="s">
        <v>101</v>
      </c>
      <c r="F90" s="215" t="s">
        <v>101</v>
      </c>
      <c r="G90" s="215" t="s">
        <v>101</v>
      </c>
      <c r="H90" s="215" t="s">
        <v>101</v>
      </c>
      <c r="I90" s="215" t="s">
        <v>101</v>
      </c>
      <c r="J90" s="215" t="s">
        <v>101</v>
      </c>
      <c r="K90" s="215" t="s">
        <v>101</v>
      </c>
      <c r="L90" s="215" t="s">
        <v>101</v>
      </c>
      <c r="M90" s="215" t="s">
        <v>101</v>
      </c>
      <c r="N90" s="149">
        <v>0</v>
      </c>
      <c r="O90" s="218">
        <v>0</v>
      </c>
      <c r="P90" s="218">
        <v>0</v>
      </c>
      <c r="Q90" s="218">
        <v>0</v>
      </c>
      <c r="R90" s="218">
        <v>0</v>
      </c>
      <c r="S90" s="218">
        <v>0</v>
      </c>
      <c r="T90" s="218">
        <v>0</v>
      </c>
      <c r="U90" s="218">
        <v>0</v>
      </c>
      <c r="V90" s="216">
        <v>0</v>
      </c>
      <c r="W90" s="216">
        <v>0</v>
      </c>
      <c r="X90" s="216">
        <v>0</v>
      </c>
      <c r="Y90" s="218">
        <f t="shared" si="34"/>
        <v>0</v>
      </c>
      <c r="Z90" s="218">
        <v>0</v>
      </c>
      <c r="AA90" s="218">
        <v>0</v>
      </c>
      <c r="AB90" s="218">
        <v>0</v>
      </c>
      <c r="AC90" s="218">
        <v>0</v>
      </c>
      <c r="AD90" s="218">
        <f t="shared" si="35"/>
        <v>0</v>
      </c>
      <c r="AE90" s="218">
        <v>0</v>
      </c>
      <c r="AF90" s="218">
        <v>0</v>
      </c>
      <c r="AG90" s="218">
        <v>0</v>
      </c>
      <c r="AH90" s="218">
        <v>0</v>
      </c>
      <c r="AI90" s="218">
        <f t="shared" si="40"/>
        <v>0</v>
      </c>
      <c r="AJ90" s="218">
        <v>0</v>
      </c>
      <c r="AK90" s="218">
        <v>0</v>
      </c>
      <c r="AL90" s="218">
        <v>0</v>
      </c>
      <c r="AM90" s="218">
        <v>0</v>
      </c>
      <c r="AN90" s="218">
        <f t="shared" si="41"/>
        <v>0</v>
      </c>
      <c r="AO90" s="218">
        <v>0</v>
      </c>
      <c r="AP90" s="218">
        <v>0</v>
      </c>
      <c r="AQ90" s="218">
        <v>0</v>
      </c>
      <c r="AR90" s="218">
        <v>0</v>
      </c>
      <c r="AS90" s="218">
        <f t="shared" si="36"/>
        <v>0</v>
      </c>
      <c r="AT90" s="218">
        <v>0</v>
      </c>
      <c r="AU90" s="218">
        <v>0</v>
      </c>
      <c r="AV90" s="216">
        <v>0</v>
      </c>
      <c r="AW90" s="218">
        <v>0</v>
      </c>
      <c r="AX90" s="218">
        <f t="shared" si="37"/>
        <v>0</v>
      </c>
      <c r="AY90" s="218">
        <v>0</v>
      </c>
      <c r="AZ90" s="218">
        <v>0</v>
      </c>
      <c r="BA90" s="218">
        <v>0</v>
      </c>
      <c r="BB90" s="218">
        <v>0</v>
      </c>
      <c r="BC90" s="218">
        <f t="shared" si="38"/>
        <v>0</v>
      </c>
      <c r="BD90" s="218">
        <v>0</v>
      </c>
      <c r="BE90" s="218">
        <v>0</v>
      </c>
      <c r="BF90" s="216">
        <v>0</v>
      </c>
      <c r="BG90" s="218">
        <v>0</v>
      </c>
      <c r="BH90" s="218">
        <f t="shared" si="39"/>
        <v>0</v>
      </c>
      <c r="BI90" s="218">
        <v>0</v>
      </c>
      <c r="BJ90" s="218">
        <v>0</v>
      </c>
      <c r="BK90" s="218">
        <v>0</v>
      </c>
      <c r="BL90" s="218">
        <v>0</v>
      </c>
      <c r="BM90" s="215"/>
    </row>
    <row r="91" spans="1:65" ht="33.75" customHeight="1" x14ac:dyDescent="0.25">
      <c r="A91" s="151" t="s">
        <v>237</v>
      </c>
      <c r="B91" s="152" t="s">
        <v>238</v>
      </c>
      <c r="C91" s="215" t="s">
        <v>101</v>
      </c>
      <c r="D91" s="215" t="s">
        <v>101</v>
      </c>
      <c r="E91" s="215" t="s">
        <v>101</v>
      </c>
      <c r="F91" s="215" t="s">
        <v>101</v>
      </c>
      <c r="G91" s="215" t="s">
        <v>101</v>
      </c>
      <c r="H91" s="215" t="s">
        <v>101</v>
      </c>
      <c r="I91" s="215" t="s">
        <v>101</v>
      </c>
      <c r="J91" s="215" t="s">
        <v>101</v>
      </c>
      <c r="K91" s="215" t="s">
        <v>101</v>
      </c>
      <c r="L91" s="215" t="s">
        <v>101</v>
      </c>
      <c r="M91" s="215" t="s">
        <v>101</v>
      </c>
      <c r="N91" s="149">
        <v>0</v>
      </c>
      <c r="O91" s="218">
        <f t="shared" ref="O91:X91" si="48">SUM(O92:O100)</f>
        <v>0</v>
      </c>
      <c r="P91" s="218">
        <f t="shared" si="48"/>
        <v>14.218459999999999</v>
      </c>
      <c r="Q91" s="218">
        <f t="shared" si="48"/>
        <v>14.218459999999999</v>
      </c>
      <c r="R91" s="218">
        <f t="shared" si="48"/>
        <v>16.510397599999997</v>
      </c>
      <c r="S91" s="218">
        <f t="shared" si="48"/>
        <v>16.510397599999997</v>
      </c>
      <c r="T91" s="218">
        <f t="shared" si="48"/>
        <v>14.218459999999999</v>
      </c>
      <c r="U91" s="218">
        <f t="shared" si="48"/>
        <v>16.510397599999997</v>
      </c>
      <c r="V91" s="216">
        <f t="shared" si="48"/>
        <v>14.218999999999999</v>
      </c>
      <c r="W91" s="216">
        <f t="shared" si="48"/>
        <v>11.754999999999999</v>
      </c>
      <c r="X91" s="216">
        <f t="shared" si="48"/>
        <v>14.0469376</v>
      </c>
      <c r="Y91" s="218">
        <f t="shared" si="34"/>
        <v>2.4638400000000003</v>
      </c>
      <c r="Z91" s="218">
        <f>SUM(Z92:Z100)</f>
        <v>0</v>
      </c>
      <c r="AA91" s="218">
        <f>SUM(AA92:AA100)</f>
        <v>0</v>
      </c>
      <c r="AB91" s="218">
        <f>SUM(AB92:AB100)</f>
        <v>2.0880000000000001</v>
      </c>
      <c r="AC91" s="218">
        <f>SUM(AC92:AC100)</f>
        <v>0.37584000000000001</v>
      </c>
      <c r="AD91" s="218">
        <f t="shared" si="35"/>
        <v>2.4638400000000003</v>
      </c>
      <c r="AE91" s="218">
        <f>SUM(AE92:AE100)</f>
        <v>0</v>
      </c>
      <c r="AF91" s="218">
        <f>SUM(AF92:AF100)</f>
        <v>0</v>
      </c>
      <c r="AG91" s="218">
        <f>SUM(AG92:AG100)</f>
        <v>2.0880000000000001</v>
      </c>
      <c r="AH91" s="218">
        <f>SUM(AH92:AH100)</f>
        <v>0.37584000000000001</v>
      </c>
      <c r="AI91" s="218">
        <f t="shared" si="40"/>
        <v>2.4638400000000003</v>
      </c>
      <c r="AJ91" s="218">
        <f>SUM(AJ92:AJ100)</f>
        <v>0</v>
      </c>
      <c r="AK91" s="218">
        <f>SUM(AK92:AK100)</f>
        <v>0</v>
      </c>
      <c r="AL91" s="218">
        <f>SUM(AL92:AL100)</f>
        <v>2.0880000000000001</v>
      </c>
      <c r="AM91" s="218">
        <f>SUM(AM92:AM100)</f>
        <v>0.37584000000000001</v>
      </c>
      <c r="AN91" s="218">
        <f t="shared" si="41"/>
        <v>2.4638400000000003</v>
      </c>
      <c r="AO91" s="218">
        <f>SUM(AO92:AO100)</f>
        <v>0</v>
      </c>
      <c r="AP91" s="218">
        <f>SUM(AP92:AP100)</f>
        <v>0</v>
      </c>
      <c r="AQ91" s="218">
        <f>SUM(AQ92:AQ100)</f>
        <v>2.0880000000000001</v>
      </c>
      <c r="AR91" s="218">
        <f>SUM(AR92:AR100)</f>
        <v>0.37584000000000001</v>
      </c>
      <c r="AS91" s="218">
        <f t="shared" si="36"/>
        <v>9.1440000000000001</v>
      </c>
      <c r="AT91" s="218">
        <f>SUM(AT92:AT100)</f>
        <v>0</v>
      </c>
      <c r="AU91" s="218">
        <f>SUM(AU92:AU100)</f>
        <v>0</v>
      </c>
      <c r="AV91" s="216">
        <f>SUM(AV92:AV100)</f>
        <v>9.1440000000000001</v>
      </c>
      <c r="AW91" s="218">
        <f>SUM(AW92:AW100)</f>
        <v>0</v>
      </c>
      <c r="AX91" s="218">
        <f t="shared" si="37"/>
        <v>2.2919375999999998</v>
      </c>
      <c r="AY91" s="218">
        <f>SUM(AY92:AY100)</f>
        <v>0</v>
      </c>
      <c r="AZ91" s="218">
        <f>SUM(AZ92:AZ100)</f>
        <v>0</v>
      </c>
      <c r="BA91" s="218">
        <f>SUM(BA92:BA100)</f>
        <v>2.2919375999999998</v>
      </c>
      <c r="BB91" s="218">
        <f>SUM(BB92:BB100)</f>
        <v>0</v>
      </c>
      <c r="BC91" s="218">
        <f t="shared" si="38"/>
        <v>9.1440000000000001</v>
      </c>
      <c r="BD91" s="218">
        <f>SUM(BD92:BD100)</f>
        <v>0</v>
      </c>
      <c r="BE91" s="218">
        <f>SUM(BE92:BE100)</f>
        <v>0</v>
      </c>
      <c r="BF91" s="216">
        <f>SUM(BF92:BF100)</f>
        <v>9.1440000000000001</v>
      </c>
      <c r="BG91" s="218">
        <f>SUM(BG92:BG100)</f>
        <v>0</v>
      </c>
      <c r="BH91" s="218">
        <f t="shared" si="39"/>
        <v>2.2919375999999998</v>
      </c>
      <c r="BI91" s="218">
        <f>SUM(BI92:BI100)</f>
        <v>0</v>
      </c>
      <c r="BJ91" s="218">
        <f>SUM(BJ92:BJ100)</f>
        <v>0</v>
      </c>
      <c r="BK91" s="218">
        <f>SUM(BK92:BK100)</f>
        <v>2.2919375999999998</v>
      </c>
      <c r="BL91" s="218">
        <f>SUM(BL92:BL100)</f>
        <v>0</v>
      </c>
      <c r="BM91" s="215"/>
    </row>
    <row r="92" spans="1:65" ht="33.75" customHeight="1" x14ac:dyDescent="0.25">
      <c r="A92" s="151" t="s">
        <v>237</v>
      </c>
      <c r="B92" s="164" t="s">
        <v>239</v>
      </c>
      <c r="C92" s="215" t="s">
        <v>101</v>
      </c>
      <c r="D92" s="215" t="s">
        <v>101</v>
      </c>
      <c r="E92" s="215" t="s">
        <v>101</v>
      </c>
      <c r="F92" s="215" t="s">
        <v>101</v>
      </c>
      <c r="G92" s="215" t="s">
        <v>101</v>
      </c>
      <c r="H92" s="215" t="s">
        <v>101</v>
      </c>
      <c r="I92" s="215" t="s">
        <v>101</v>
      </c>
      <c r="J92" s="215" t="s">
        <v>101</v>
      </c>
      <c r="K92" s="215" t="s">
        <v>101</v>
      </c>
      <c r="L92" s="215" t="s">
        <v>101</v>
      </c>
      <c r="M92" s="215" t="s">
        <v>101</v>
      </c>
      <c r="N92" s="149">
        <v>0</v>
      </c>
      <c r="O92" s="218">
        <v>0</v>
      </c>
      <c r="P92" s="218">
        <v>1.915</v>
      </c>
      <c r="Q92" s="218">
        <v>1.915</v>
      </c>
      <c r="R92" s="218">
        <v>1.915</v>
      </c>
      <c r="S92" s="218">
        <v>1.915</v>
      </c>
      <c r="T92" s="218">
        <v>1.915</v>
      </c>
      <c r="U92" s="218">
        <v>1.915</v>
      </c>
      <c r="V92" s="216">
        <v>1.915</v>
      </c>
      <c r="W92" s="216">
        <v>1.915</v>
      </c>
      <c r="X92" s="216">
        <v>1.915</v>
      </c>
      <c r="Y92" s="218">
        <f t="shared" ref="Y92:Y123" si="49">SUM(Z92:AC92)</f>
        <v>0</v>
      </c>
      <c r="Z92" s="218">
        <v>0</v>
      </c>
      <c r="AA92" s="218">
        <v>0</v>
      </c>
      <c r="AB92" s="218">
        <v>0</v>
      </c>
      <c r="AC92" s="218">
        <v>0</v>
      </c>
      <c r="AD92" s="218">
        <f t="shared" ref="AD92:AD123" si="50">SUM(AE92:AH92)</f>
        <v>0</v>
      </c>
      <c r="AE92" s="218">
        <v>0</v>
      </c>
      <c r="AF92" s="218">
        <v>0</v>
      </c>
      <c r="AG92" s="218">
        <v>0</v>
      </c>
      <c r="AH92" s="218">
        <v>0</v>
      </c>
      <c r="AI92" s="218">
        <f t="shared" si="40"/>
        <v>0</v>
      </c>
      <c r="AJ92" s="218">
        <v>0</v>
      </c>
      <c r="AK92" s="218">
        <v>0</v>
      </c>
      <c r="AL92" s="218">
        <v>0</v>
      </c>
      <c r="AM92" s="218">
        <v>0</v>
      </c>
      <c r="AN92" s="218">
        <f t="shared" si="41"/>
        <v>0</v>
      </c>
      <c r="AO92" s="218">
        <v>0</v>
      </c>
      <c r="AP92" s="218">
        <v>0</v>
      </c>
      <c r="AQ92" s="218">
        <v>0</v>
      </c>
      <c r="AR92" s="218">
        <v>0</v>
      </c>
      <c r="AS92" s="218">
        <f t="shared" ref="AS92:AS123" si="51">SUM(AT92:AW92)</f>
        <v>0</v>
      </c>
      <c r="AT92" s="218">
        <v>0</v>
      </c>
      <c r="AU92" s="218">
        <v>0</v>
      </c>
      <c r="AV92" s="216">
        <v>0</v>
      </c>
      <c r="AW92" s="218">
        <v>0</v>
      </c>
      <c r="AX92" s="218">
        <f t="shared" ref="AX92:AX123" si="52">SUM(AY92:BB92)</f>
        <v>0</v>
      </c>
      <c r="AY92" s="218">
        <v>0</v>
      </c>
      <c r="AZ92" s="218">
        <v>0</v>
      </c>
      <c r="BA92" s="218">
        <v>0</v>
      </c>
      <c r="BB92" s="218">
        <v>0</v>
      </c>
      <c r="BC92" s="218">
        <f t="shared" ref="BC92:BC123" si="53">SUM(BD92:BG92)</f>
        <v>0</v>
      </c>
      <c r="BD92" s="218">
        <v>0</v>
      </c>
      <c r="BE92" s="218">
        <v>0</v>
      </c>
      <c r="BF92" s="216">
        <v>0</v>
      </c>
      <c r="BG92" s="218">
        <v>0</v>
      </c>
      <c r="BH92" s="218">
        <f t="shared" ref="BH92:BH123" si="54">SUM(BI92:BL92)</f>
        <v>0</v>
      </c>
      <c r="BI92" s="218">
        <v>0</v>
      </c>
      <c r="BJ92" s="218">
        <v>0</v>
      </c>
      <c r="BK92" s="218">
        <v>0</v>
      </c>
      <c r="BL92" s="218">
        <v>0</v>
      </c>
      <c r="BM92" s="215"/>
    </row>
    <row r="93" spans="1:65" ht="34.5" customHeight="1" x14ac:dyDescent="0.25">
      <c r="A93" s="151" t="s">
        <v>237</v>
      </c>
      <c r="B93" s="164" t="s">
        <v>241</v>
      </c>
      <c r="C93" s="215" t="s">
        <v>101</v>
      </c>
      <c r="D93" s="215" t="s">
        <v>101</v>
      </c>
      <c r="E93" s="215">
        <v>2017</v>
      </c>
      <c r="F93" s="215">
        <v>2017</v>
      </c>
      <c r="G93" s="215" t="s">
        <v>101</v>
      </c>
      <c r="H93" s="215" t="s">
        <v>101</v>
      </c>
      <c r="I93" s="215" t="s">
        <v>101</v>
      </c>
      <c r="J93" s="215" t="s">
        <v>101</v>
      </c>
      <c r="K93" s="215" t="s">
        <v>101</v>
      </c>
      <c r="L93" s="215" t="s">
        <v>101</v>
      </c>
      <c r="M93" s="215" t="s">
        <v>101</v>
      </c>
      <c r="N93" s="149">
        <v>0</v>
      </c>
      <c r="O93" s="218">
        <v>0</v>
      </c>
      <c r="P93" s="218">
        <v>1.3680000000000001</v>
      </c>
      <c r="Q93" s="218">
        <v>1.3680000000000001</v>
      </c>
      <c r="R93" s="218">
        <v>1.3680000000000001</v>
      </c>
      <c r="S93" s="218">
        <v>1.3680000000000001</v>
      </c>
      <c r="T93" s="218">
        <v>1.3680000000000001</v>
      </c>
      <c r="U93" s="218">
        <v>1.3680000000000001</v>
      </c>
      <c r="V93" s="216">
        <v>1.3680000000000001</v>
      </c>
      <c r="W93" s="216">
        <v>1.3680000000000001</v>
      </c>
      <c r="X93" s="216">
        <v>1.3680000000000001</v>
      </c>
      <c r="Y93" s="218">
        <f t="shared" si="49"/>
        <v>0</v>
      </c>
      <c r="Z93" s="218">
        <v>0</v>
      </c>
      <c r="AA93" s="218">
        <v>0</v>
      </c>
      <c r="AB93" s="218">
        <v>0</v>
      </c>
      <c r="AC93" s="218">
        <v>0</v>
      </c>
      <c r="AD93" s="218">
        <f t="shared" si="50"/>
        <v>0</v>
      </c>
      <c r="AE93" s="218">
        <v>0</v>
      </c>
      <c r="AF93" s="218">
        <v>0</v>
      </c>
      <c r="AG93" s="218">
        <v>0</v>
      </c>
      <c r="AH93" s="218">
        <v>0</v>
      </c>
      <c r="AI93" s="218">
        <f t="shared" si="40"/>
        <v>0</v>
      </c>
      <c r="AJ93" s="218">
        <v>0</v>
      </c>
      <c r="AK93" s="218">
        <v>0</v>
      </c>
      <c r="AL93" s="218">
        <v>0</v>
      </c>
      <c r="AM93" s="218">
        <v>0</v>
      </c>
      <c r="AN93" s="218">
        <f t="shared" si="41"/>
        <v>0</v>
      </c>
      <c r="AO93" s="218">
        <v>0</v>
      </c>
      <c r="AP93" s="218">
        <v>0</v>
      </c>
      <c r="AQ93" s="218">
        <v>0</v>
      </c>
      <c r="AR93" s="218">
        <v>0</v>
      </c>
      <c r="AS93" s="218">
        <f t="shared" si="51"/>
        <v>1.3680000000000001</v>
      </c>
      <c r="AT93" s="218">
        <v>0</v>
      </c>
      <c r="AU93" s="218">
        <v>0</v>
      </c>
      <c r="AV93" s="216">
        <v>1.3680000000000001</v>
      </c>
      <c r="AW93" s="218">
        <v>0</v>
      </c>
      <c r="AX93" s="218">
        <f t="shared" si="52"/>
        <v>0</v>
      </c>
      <c r="AY93" s="218">
        <v>0</v>
      </c>
      <c r="AZ93" s="218">
        <v>0</v>
      </c>
      <c r="BA93" s="218">
        <v>0</v>
      </c>
      <c r="BB93" s="218">
        <v>0</v>
      </c>
      <c r="BC93" s="218">
        <f t="shared" si="53"/>
        <v>1.3680000000000001</v>
      </c>
      <c r="BD93" s="218">
        <v>0</v>
      </c>
      <c r="BE93" s="218">
        <v>0</v>
      </c>
      <c r="BF93" s="216">
        <v>1.3680000000000001</v>
      </c>
      <c r="BG93" s="218">
        <v>0</v>
      </c>
      <c r="BH93" s="218">
        <f t="shared" si="54"/>
        <v>0</v>
      </c>
      <c r="BI93" s="218">
        <v>0</v>
      </c>
      <c r="BJ93" s="218">
        <v>0</v>
      </c>
      <c r="BK93" s="218">
        <v>0</v>
      </c>
      <c r="BL93" s="218">
        <v>0</v>
      </c>
      <c r="BM93" s="215"/>
    </row>
    <row r="94" spans="1:65" ht="33.75" customHeight="1" x14ac:dyDescent="0.25">
      <c r="A94" s="151" t="s">
        <v>237</v>
      </c>
      <c r="B94" s="164" t="s">
        <v>243</v>
      </c>
      <c r="C94" s="215" t="s">
        <v>101</v>
      </c>
      <c r="D94" s="215" t="s">
        <v>101</v>
      </c>
      <c r="E94" s="215">
        <v>2017</v>
      </c>
      <c r="F94" s="215">
        <v>2017</v>
      </c>
      <c r="G94" s="215" t="s">
        <v>101</v>
      </c>
      <c r="H94" s="215" t="s">
        <v>101</v>
      </c>
      <c r="I94" s="215" t="s">
        <v>101</v>
      </c>
      <c r="J94" s="215" t="s">
        <v>101</v>
      </c>
      <c r="K94" s="215" t="s">
        <v>101</v>
      </c>
      <c r="L94" s="215" t="s">
        <v>101</v>
      </c>
      <c r="M94" s="215" t="s">
        <v>101</v>
      </c>
      <c r="N94" s="149">
        <v>0</v>
      </c>
      <c r="O94" s="218">
        <v>0</v>
      </c>
      <c r="P94" s="218">
        <v>3.7759999999999998</v>
      </c>
      <c r="Q94" s="218">
        <v>3.7759999999999998</v>
      </c>
      <c r="R94" s="218">
        <v>3.7759999999999998</v>
      </c>
      <c r="S94" s="218">
        <v>3.7759999999999998</v>
      </c>
      <c r="T94" s="218">
        <v>3.7759999999999998</v>
      </c>
      <c r="U94" s="218">
        <v>3.7759999999999998</v>
      </c>
      <c r="V94" s="216">
        <v>3.7759999999999998</v>
      </c>
      <c r="W94" s="216">
        <v>3.7759999999999998</v>
      </c>
      <c r="X94" s="216">
        <v>3.7759999999999998</v>
      </c>
      <c r="Y94" s="218">
        <f t="shared" si="49"/>
        <v>0</v>
      </c>
      <c r="Z94" s="218">
        <v>0</v>
      </c>
      <c r="AA94" s="218">
        <v>0</v>
      </c>
      <c r="AB94" s="218">
        <v>0</v>
      </c>
      <c r="AC94" s="218">
        <v>0</v>
      </c>
      <c r="AD94" s="218">
        <f t="shared" si="50"/>
        <v>0</v>
      </c>
      <c r="AE94" s="218">
        <v>0</v>
      </c>
      <c r="AF94" s="218">
        <v>0</v>
      </c>
      <c r="AG94" s="218">
        <v>0</v>
      </c>
      <c r="AH94" s="218">
        <v>0</v>
      </c>
      <c r="AI94" s="218">
        <f t="shared" si="40"/>
        <v>0</v>
      </c>
      <c r="AJ94" s="218">
        <v>0</v>
      </c>
      <c r="AK94" s="218">
        <v>0</v>
      </c>
      <c r="AL94" s="218">
        <v>0</v>
      </c>
      <c r="AM94" s="218">
        <v>0</v>
      </c>
      <c r="AN94" s="218">
        <f t="shared" si="41"/>
        <v>0</v>
      </c>
      <c r="AO94" s="218">
        <v>0</v>
      </c>
      <c r="AP94" s="218">
        <v>0</v>
      </c>
      <c r="AQ94" s="218">
        <v>0</v>
      </c>
      <c r="AR94" s="218">
        <v>0</v>
      </c>
      <c r="AS94" s="218">
        <f t="shared" si="51"/>
        <v>3.7759999999999998</v>
      </c>
      <c r="AT94" s="218">
        <v>0</v>
      </c>
      <c r="AU94" s="218">
        <v>0</v>
      </c>
      <c r="AV94" s="216">
        <v>3.7759999999999998</v>
      </c>
      <c r="AW94" s="218">
        <v>0</v>
      </c>
      <c r="AX94" s="218">
        <f t="shared" si="52"/>
        <v>0</v>
      </c>
      <c r="AY94" s="218">
        <v>0</v>
      </c>
      <c r="AZ94" s="218">
        <v>0</v>
      </c>
      <c r="BA94" s="218">
        <v>0</v>
      </c>
      <c r="BB94" s="218">
        <v>0</v>
      </c>
      <c r="BC94" s="218">
        <f t="shared" si="53"/>
        <v>3.7759999999999998</v>
      </c>
      <c r="BD94" s="218">
        <v>0</v>
      </c>
      <c r="BE94" s="218">
        <v>0</v>
      </c>
      <c r="BF94" s="216">
        <v>3.7759999999999998</v>
      </c>
      <c r="BG94" s="218">
        <v>0</v>
      </c>
      <c r="BH94" s="218">
        <f t="shared" si="54"/>
        <v>0</v>
      </c>
      <c r="BI94" s="218">
        <v>0</v>
      </c>
      <c r="BJ94" s="218">
        <v>0</v>
      </c>
      <c r="BK94" s="218">
        <v>0</v>
      </c>
      <c r="BL94" s="218">
        <v>0</v>
      </c>
      <c r="BM94" s="215"/>
    </row>
    <row r="95" spans="1:65" ht="33.75" customHeight="1" x14ac:dyDescent="0.25">
      <c r="A95" s="151" t="s">
        <v>237</v>
      </c>
      <c r="B95" s="164" t="s">
        <v>245</v>
      </c>
      <c r="C95" s="215" t="s">
        <v>101</v>
      </c>
      <c r="D95" s="215" t="s">
        <v>101</v>
      </c>
      <c r="E95" s="215" t="s">
        <v>101</v>
      </c>
      <c r="F95" s="215" t="s">
        <v>101</v>
      </c>
      <c r="G95" s="215" t="s">
        <v>101</v>
      </c>
      <c r="H95" s="215" t="s">
        <v>101</v>
      </c>
      <c r="I95" s="215" t="s">
        <v>101</v>
      </c>
      <c r="J95" s="215" t="s">
        <v>101</v>
      </c>
      <c r="K95" s="215" t="s">
        <v>101</v>
      </c>
      <c r="L95" s="215" t="s">
        <v>101</v>
      </c>
      <c r="M95" s="215" t="s">
        <v>101</v>
      </c>
      <c r="N95" s="149">
        <v>0</v>
      </c>
      <c r="O95" s="218">
        <v>0</v>
      </c>
      <c r="P95" s="218">
        <v>0.69562000000000002</v>
      </c>
      <c r="Q95" s="218">
        <v>0.69562000000000002</v>
      </c>
      <c r="R95" s="218">
        <v>0.69562000000000002</v>
      </c>
      <c r="S95" s="218">
        <v>0.69562000000000002</v>
      </c>
      <c r="T95" s="218">
        <v>0.69562000000000002</v>
      </c>
      <c r="U95" s="218">
        <v>0.69562000000000002</v>
      </c>
      <c r="V95" s="216">
        <v>0.69599999999999995</v>
      </c>
      <c r="W95" s="216">
        <v>0.69599999999999995</v>
      </c>
      <c r="X95" s="216">
        <v>0.69599999999999995</v>
      </c>
      <c r="Y95" s="218">
        <f t="shared" si="49"/>
        <v>0</v>
      </c>
      <c r="Z95" s="218">
        <v>0</v>
      </c>
      <c r="AA95" s="218">
        <v>0</v>
      </c>
      <c r="AB95" s="218">
        <v>0</v>
      </c>
      <c r="AC95" s="218">
        <v>0</v>
      </c>
      <c r="AD95" s="218">
        <f t="shared" si="50"/>
        <v>0</v>
      </c>
      <c r="AE95" s="218">
        <v>0</v>
      </c>
      <c r="AF95" s="218">
        <v>0</v>
      </c>
      <c r="AG95" s="218">
        <v>0</v>
      </c>
      <c r="AH95" s="218">
        <v>0</v>
      </c>
      <c r="AI95" s="218">
        <f t="shared" ref="AI95:AI126" si="55">SUM(AJ95:AM95)</f>
        <v>0</v>
      </c>
      <c r="AJ95" s="218">
        <v>0</v>
      </c>
      <c r="AK95" s="218">
        <v>0</v>
      </c>
      <c r="AL95" s="218">
        <v>0</v>
      </c>
      <c r="AM95" s="218">
        <v>0</v>
      </c>
      <c r="AN95" s="218">
        <f t="shared" ref="AN95:AN126" si="56">SUM(AO95:AR95)</f>
        <v>0</v>
      </c>
      <c r="AO95" s="218">
        <v>0</v>
      </c>
      <c r="AP95" s="218">
        <v>0</v>
      </c>
      <c r="AQ95" s="218">
        <v>0</v>
      </c>
      <c r="AR95" s="218">
        <v>0</v>
      </c>
      <c r="AS95" s="218">
        <f t="shared" si="51"/>
        <v>0</v>
      </c>
      <c r="AT95" s="218">
        <v>0</v>
      </c>
      <c r="AU95" s="218">
        <v>0</v>
      </c>
      <c r="AV95" s="216">
        <v>0</v>
      </c>
      <c r="AW95" s="218">
        <v>0</v>
      </c>
      <c r="AX95" s="218">
        <f t="shared" si="52"/>
        <v>0</v>
      </c>
      <c r="AY95" s="218">
        <v>0</v>
      </c>
      <c r="AZ95" s="218">
        <v>0</v>
      </c>
      <c r="BA95" s="218">
        <v>0</v>
      </c>
      <c r="BB95" s="218">
        <v>0</v>
      </c>
      <c r="BC95" s="218">
        <f t="shared" si="53"/>
        <v>0</v>
      </c>
      <c r="BD95" s="218">
        <v>0</v>
      </c>
      <c r="BE95" s="218">
        <v>0</v>
      </c>
      <c r="BF95" s="216">
        <v>0</v>
      </c>
      <c r="BG95" s="218">
        <v>0</v>
      </c>
      <c r="BH95" s="218">
        <f t="shared" si="54"/>
        <v>0</v>
      </c>
      <c r="BI95" s="218">
        <v>0</v>
      </c>
      <c r="BJ95" s="218">
        <v>0</v>
      </c>
      <c r="BK95" s="218">
        <v>0</v>
      </c>
      <c r="BL95" s="218">
        <v>0</v>
      </c>
      <c r="BM95" s="215"/>
    </row>
    <row r="96" spans="1:65" ht="33.75" customHeight="1" x14ac:dyDescent="0.25">
      <c r="A96" s="151" t="s">
        <v>237</v>
      </c>
      <c r="B96" s="170" t="s">
        <v>247</v>
      </c>
      <c r="C96" s="215" t="s">
        <v>101</v>
      </c>
      <c r="D96" s="215" t="s">
        <v>101</v>
      </c>
      <c r="E96" s="215">
        <v>2017</v>
      </c>
      <c r="F96" s="215" t="s">
        <v>101</v>
      </c>
      <c r="G96" s="215">
        <v>2017</v>
      </c>
      <c r="H96" s="215" t="s">
        <v>101</v>
      </c>
      <c r="I96" s="215" t="s">
        <v>101</v>
      </c>
      <c r="J96" s="215" t="s">
        <v>101</v>
      </c>
      <c r="K96" s="215" t="s">
        <v>101</v>
      </c>
      <c r="L96" s="215" t="s">
        <v>101</v>
      </c>
      <c r="M96" s="215" t="s">
        <v>101</v>
      </c>
      <c r="N96" s="149">
        <v>0</v>
      </c>
      <c r="O96" s="218">
        <v>0</v>
      </c>
      <c r="P96" s="218">
        <v>0</v>
      </c>
      <c r="Q96" s="218">
        <v>0</v>
      </c>
      <c r="R96" s="218">
        <v>1.1216254000000001</v>
      </c>
      <c r="S96" s="218">
        <v>1.1216254000000001</v>
      </c>
      <c r="T96" s="218">
        <v>0</v>
      </c>
      <c r="U96" s="218">
        <v>1.1216254000000001</v>
      </c>
      <c r="V96" s="216">
        <v>0</v>
      </c>
      <c r="W96" s="216">
        <v>0</v>
      </c>
      <c r="X96" s="218">
        <v>1.1216254000000001</v>
      </c>
      <c r="Y96" s="218">
        <v>0</v>
      </c>
      <c r="Z96" s="218">
        <v>0</v>
      </c>
      <c r="AA96" s="218">
        <v>0</v>
      </c>
      <c r="AB96" s="218">
        <v>0</v>
      </c>
      <c r="AC96" s="218">
        <v>0</v>
      </c>
      <c r="AD96" s="218">
        <v>0</v>
      </c>
      <c r="AE96" s="218">
        <v>0</v>
      </c>
      <c r="AF96" s="218">
        <v>0</v>
      </c>
      <c r="AG96" s="218">
        <v>0</v>
      </c>
      <c r="AH96" s="218">
        <v>0</v>
      </c>
      <c r="AI96" s="218"/>
      <c r="AJ96" s="218"/>
      <c r="AK96" s="218"/>
      <c r="AL96" s="218"/>
      <c r="AM96" s="218"/>
      <c r="AN96" s="218"/>
      <c r="AO96" s="218"/>
      <c r="AP96" s="218"/>
      <c r="AQ96" s="218"/>
      <c r="AR96" s="218"/>
      <c r="AS96" s="218">
        <f t="shared" si="51"/>
        <v>0</v>
      </c>
      <c r="AT96" s="218">
        <v>0</v>
      </c>
      <c r="AU96" s="218">
        <v>0</v>
      </c>
      <c r="AV96" s="216">
        <v>0</v>
      </c>
      <c r="AW96" s="218">
        <v>0</v>
      </c>
      <c r="AX96" s="218">
        <f t="shared" si="52"/>
        <v>1.1216253999999999</v>
      </c>
      <c r="AY96" s="218">
        <v>0</v>
      </c>
      <c r="AZ96" s="218">
        <v>0</v>
      </c>
      <c r="BA96" s="218">
        <f>0.95053*1.18</f>
        <v>1.1216253999999999</v>
      </c>
      <c r="BB96" s="218">
        <v>0</v>
      </c>
      <c r="BC96" s="218">
        <f t="shared" si="53"/>
        <v>0</v>
      </c>
      <c r="BD96" s="218">
        <v>0</v>
      </c>
      <c r="BE96" s="218">
        <v>0</v>
      </c>
      <c r="BF96" s="216">
        <v>0</v>
      </c>
      <c r="BG96" s="218">
        <v>0</v>
      </c>
      <c r="BH96" s="218">
        <f t="shared" si="54"/>
        <v>1.1216253999999999</v>
      </c>
      <c r="BI96" s="218">
        <v>0</v>
      </c>
      <c r="BJ96" s="218">
        <v>0</v>
      </c>
      <c r="BK96" s="218">
        <f>0.95053*1.18</f>
        <v>1.1216253999999999</v>
      </c>
      <c r="BL96" s="218">
        <v>0</v>
      </c>
      <c r="BM96" s="215"/>
    </row>
    <row r="97" spans="1:65" ht="33.75" customHeight="1" x14ac:dyDescent="0.25">
      <c r="A97" s="151" t="s">
        <v>237</v>
      </c>
      <c r="B97" s="170" t="s">
        <v>249</v>
      </c>
      <c r="C97" s="215" t="s">
        <v>101</v>
      </c>
      <c r="D97" s="215" t="s">
        <v>101</v>
      </c>
      <c r="E97" s="215">
        <v>2017</v>
      </c>
      <c r="F97" s="215" t="s">
        <v>101</v>
      </c>
      <c r="G97" s="215">
        <v>2017</v>
      </c>
      <c r="H97" s="215" t="s">
        <v>101</v>
      </c>
      <c r="I97" s="215" t="s">
        <v>101</v>
      </c>
      <c r="J97" s="215" t="s">
        <v>101</v>
      </c>
      <c r="K97" s="215" t="s">
        <v>101</v>
      </c>
      <c r="L97" s="215" t="s">
        <v>101</v>
      </c>
      <c r="M97" s="215" t="s">
        <v>101</v>
      </c>
      <c r="N97" s="149">
        <v>0</v>
      </c>
      <c r="O97" s="218">
        <v>0</v>
      </c>
      <c r="P97" s="218">
        <v>0</v>
      </c>
      <c r="Q97" s="218">
        <v>0</v>
      </c>
      <c r="R97" s="218">
        <v>1.1703121999999999</v>
      </c>
      <c r="S97" s="218">
        <v>1.1703121999999999</v>
      </c>
      <c r="T97" s="218">
        <v>0</v>
      </c>
      <c r="U97" s="218">
        <v>1.1703121999999999</v>
      </c>
      <c r="V97" s="216">
        <v>0</v>
      </c>
      <c r="W97" s="216">
        <v>0</v>
      </c>
      <c r="X97" s="218">
        <v>1.1703121999999999</v>
      </c>
      <c r="Y97" s="218">
        <v>0</v>
      </c>
      <c r="Z97" s="218">
        <v>0</v>
      </c>
      <c r="AA97" s="218">
        <v>0</v>
      </c>
      <c r="AB97" s="218">
        <v>0</v>
      </c>
      <c r="AC97" s="218">
        <v>0</v>
      </c>
      <c r="AD97" s="218">
        <v>0</v>
      </c>
      <c r="AE97" s="218">
        <v>0</v>
      </c>
      <c r="AF97" s="218">
        <v>0</v>
      </c>
      <c r="AG97" s="218">
        <v>0</v>
      </c>
      <c r="AH97" s="218">
        <v>0</v>
      </c>
      <c r="AI97" s="218"/>
      <c r="AJ97" s="218"/>
      <c r="AK97" s="218"/>
      <c r="AL97" s="218"/>
      <c r="AM97" s="218"/>
      <c r="AN97" s="218"/>
      <c r="AO97" s="218"/>
      <c r="AP97" s="218"/>
      <c r="AQ97" s="218"/>
      <c r="AR97" s="218"/>
      <c r="AS97" s="218">
        <f t="shared" si="51"/>
        <v>0</v>
      </c>
      <c r="AT97" s="218">
        <v>0</v>
      </c>
      <c r="AU97" s="218">
        <v>0</v>
      </c>
      <c r="AV97" s="216">
        <v>0</v>
      </c>
      <c r="AW97" s="218">
        <v>0</v>
      </c>
      <c r="AX97" s="218">
        <f t="shared" si="52"/>
        <v>1.1703121999999999</v>
      </c>
      <c r="AY97" s="218">
        <v>0</v>
      </c>
      <c r="AZ97" s="218">
        <v>0</v>
      </c>
      <c r="BA97" s="218">
        <f>0.99179*1.18</f>
        <v>1.1703121999999999</v>
      </c>
      <c r="BB97" s="218">
        <v>0</v>
      </c>
      <c r="BC97" s="218">
        <f t="shared" si="53"/>
        <v>0</v>
      </c>
      <c r="BD97" s="218">
        <v>0</v>
      </c>
      <c r="BE97" s="218">
        <v>0</v>
      </c>
      <c r="BF97" s="216">
        <v>0</v>
      </c>
      <c r="BG97" s="218">
        <v>0</v>
      </c>
      <c r="BH97" s="218">
        <f t="shared" si="54"/>
        <v>1.1703121999999999</v>
      </c>
      <c r="BI97" s="218">
        <v>0</v>
      </c>
      <c r="BJ97" s="218">
        <v>0</v>
      </c>
      <c r="BK97" s="218">
        <f>0.99179*1.18</f>
        <v>1.1703121999999999</v>
      </c>
      <c r="BL97" s="218">
        <v>0</v>
      </c>
      <c r="BM97" s="215"/>
    </row>
    <row r="98" spans="1:65" ht="19.5" customHeight="1" x14ac:dyDescent="0.25">
      <c r="A98" s="151" t="s">
        <v>237</v>
      </c>
      <c r="B98" s="168" t="s">
        <v>251</v>
      </c>
      <c r="C98" s="215" t="s">
        <v>101</v>
      </c>
      <c r="D98" s="215" t="s">
        <v>101</v>
      </c>
      <c r="E98" s="215">
        <v>2017</v>
      </c>
      <c r="F98" s="215">
        <v>2017</v>
      </c>
      <c r="G98" s="215" t="s">
        <v>101</v>
      </c>
      <c r="H98" s="215" t="s">
        <v>101</v>
      </c>
      <c r="I98" s="215" t="s">
        <v>101</v>
      </c>
      <c r="J98" s="215" t="s">
        <v>101</v>
      </c>
      <c r="K98" s="215" t="s">
        <v>101</v>
      </c>
      <c r="L98" s="215" t="s">
        <v>101</v>
      </c>
      <c r="M98" s="215" t="s">
        <v>101</v>
      </c>
      <c r="N98" s="149">
        <v>0</v>
      </c>
      <c r="O98" s="218">
        <v>0</v>
      </c>
      <c r="P98" s="218">
        <v>2</v>
      </c>
      <c r="Q98" s="218">
        <v>2</v>
      </c>
      <c r="R98" s="218">
        <v>2</v>
      </c>
      <c r="S98" s="218">
        <v>2</v>
      </c>
      <c r="T98" s="218">
        <v>2</v>
      </c>
      <c r="U98" s="218">
        <v>2</v>
      </c>
      <c r="V98" s="216">
        <v>2</v>
      </c>
      <c r="W98" s="216">
        <v>2</v>
      </c>
      <c r="X98" s="216">
        <v>2</v>
      </c>
      <c r="Y98" s="218">
        <f>SUM(Z98:AC98)</f>
        <v>0</v>
      </c>
      <c r="Z98" s="218">
        <v>0</v>
      </c>
      <c r="AA98" s="218">
        <v>0</v>
      </c>
      <c r="AB98" s="218">
        <v>0</v>
      </c>
      <c r="AC98" s="218">
        <v>0</v>
      </c>
      <c r="AD98" s="218">
        <f>SUM(AE98:AH98)</f>
        <v>0</v>
      </c>
      <c r="AE98" s="218">
        <v>0</v>
      </c>
      <c r="AF98" s="218">
        <v>0</v>
      </c>
      <c r="AG98" s="218">
        <v>0</v>
      </c>
      <c r="AH98" s="218">
        <v>0</v>
      </c>
      <c r="AI98" s="218">
        <f>SUM(AJ98:AM98)</f>
        <v>0</v>
      </c>
      <c r="AJ98" s="218">
        <v>0</v>
      </c>
      <c r="AK98" s="218">
        <v>0</v>
      </c>
      <c r="AL98" s="218">
        <v>0</v>
      </c>
      <c r="AM98" s="218">
        <v>0</v>
      </c>
      <c r="AN98" s="218">
        <f>SUM(AO98:AR98)</f>
        <v>0</v>
      </c>
      <c r="AO98" s="218">
        <v>0</v>
      </c>
      <c r="AP98" s="218">
        <v>0</v>
      </c>
      <c r="AQ98" s="218">
        <v>0</v>
      </c>
      <c r="AR98" s="218">
        <v>0</v>
      </c>
      <c r="AS98" s="218">
        <f t="shared" si="51"/>
        <v>2</v>
      </c>
      <c r="AT98" s="218">
        <v>0</v>
      </c>
      <c r="AU98" s="218">
        <v>0</v>
      </c>
      <c r="AV98" s="216">
        <v>2</v>
      </c>
      <c r="AW98" s="218">
        <v>0</v>
      </c>
      <c r="AX98" s="218">
        <f t="shared" si="52"/>
        <v>0</v>
      </c>
      <c r="AY98" s="218">
        <v>0</v>
      </c>
      <c r="AZ98" s="218">
        <v>0</v>
      </c>
      <c r="BA98" s="218">
        <v>0</v>
      </c>
      <c r="BB98" s="218">
        <v>0</v>
      </c>
      <c r="BC98" s="218">
        <f t="shared" si="53"/>
        <v>2</v>
      </c>
      <c r="BD98" s="218">
        <v>0</v>
      </c>
      <c r="BE98" s="218">
        <v>0</v>
      </c>
      <c r="BF98" s="216">
        <v>2</v>
      </c>
      <c r="BG98" s="218">
        <v>0</v>
      </c>
      <c r="BH98" s="218">
        <f t="shared" si="54"/>
        <v>0</v>
      </c>
      <c r="BI98" s="218">
        <v>0</v>
      </c>
      <c r="BJ98" s="218">
        <v>0</v>
      </c>
      <c r="BK98" s="218">
        <v>0</v>
      </c>
      <c r="BL98" s="218">
        <v>0</v>
      </c>
      <c r="BM98" s="215"/>
    </row>
    <row r="99" spans="1:65" ht="19.5" customHeight="1" x14ac:dyDescent="0.25">
      <c r="A99" s="151" t="s">
        <v>237</v>
      </c>
      <c r="B99" s="169" t="s">
        <v>253</v>
      </c>
      <c r="C99" s="215" t="s">
        <v>101</v>
      </c>
      <c r="D99" s="215" t="s">
        <v>343</v>
      </c>
      <c r="E99" s="215">
        <v>2016</v>
      </c>
      <c r="F99" s="215">
        <v>2016</v>
      </c>
      <c r="G99" s="215" t="s">
        <v>101</v>
      </c>
      <c r="H99" s="215" t="s">
        <v>101</v>
      </c>
      <c r="I99" s="215" t="s">
        <v>101</v>
      </c>
      <c r="J99" s="215" t="s">
        <v>101</v>
      </c>
      <c r="K99" s="215" t="s">
        <v>101</v>
      </c>
      <c r="L99" s="215" t="s">
        <v>101</v>
      </c>
      <c r="M99" s="215" t="s">
        <v>101</v>
      </c>
      <c r="N99" s="149">
        <v>0</v>
      </c>
      <c r="O99" s="218">
        <v>0</v>
      </c>
      <c r="P99" s="218">
        <v>2.4638399999999998</v>
      </c>
      <c r="Q99" s="218">
        <v>2.4638399999999998</v>
      </c>
      <c r="R99" s="218">
        <v>2.4638399999999998</v>
      </c>
      <c r="S99" s="218">
        <v>2.4638399999999998</v>
      </c>
      <c r="T99" s="218">
        <v>2.4638399999999998</v>
      </c>
      <c r="U99" s="218">
        <v>2.4638399999999998</v>
      </c>
      <c r="V99" s="216">
        <v>2.464</v>
      </c>
      <c r="W99" s="216">
        <v>0</v>
      </c>
      <c r="X99" s="216">
        <v>0</v>
      </c>
      <c r="Y99" s="218">
        <f>SUM(Z99:AC99)</f>
        <v>2.4638400000000003</v>
      </c>
      <c r="Z99" s="218">
        <v>0</v>
      </c>
      <c r="AA99" s="218">
        <v>0</v>
      </c>
      <c r="AB99" s="218">
        <v>2.0880000000000001</v>
      </c>
      <c r="AC99" s="218">
        <v>0.37584000000000001</v>
      </c>
      <c r="AD99" s="218">
        <f>SUM(AE99:AH99)</f>
        <v>2.4638400000000003</v>
      </c>
      <c r="AE99" s="218">
        <v>0</v>
      </c>
      <c r="AF99" s="218">
        <v>0</v>
      </c>
      <c r="AG99" s="218">
        <v>2.0880000000000001</v>
      </c>
      <c r="AH99" s="218">
        <v>0.37584000000000001</v>
      </c>
      <c r="AI99" s="218">
        <f>SUM(AJ99:AM99)</f>
        <v>2.4638400000000003</v>
      </c>
      <c r="AJ99" s="218">
        <v>0</v>
      </c>
      <c r="AK99" s="218">
        <v>0</v>
      </c>
      <c r="AL99" s="218">
        <v>2.0880000000000001</v>
      </c>
      <c r="AM99" s="218">
        <v>0.37584000000000001</v>
      </c>
      <c r="AN99" s="218">
        <f>SUM(AO99:AR99)</f>
        <v>2.4638400000000003</v>
      </c>
      <c r="AO99" s="218">
        <v>0</v>
      </c>
      <c r="AP99" s="218">
        <v>0</v>
      </c>
      <c r="AQ99" s="218">
        <v>2.0880000000000001</v>
      </c>
      <c r="AR99" s="218">
        <v>0.37584000000000001</v>
      </c>
      <c r="AS99" s="218">
        <f t="shared" si="51"/>
        <v>0</v>
      </c>
      <c r="AT99" s="218">
        <v>0</v>
      </c>
      <c r="AU99" s="218">
        <v>0</v>
      </c>
      <c r="AV99" s="216">
        <v>0</v>
      </c>
      <c r="AW99" s="218">
        <v>0</v>
      </c>
      <c r="AX99" s="218">
        <f t="shared" si="52"/>
        <v>0</v>
      </c>
      <c r="AY99" s="218">
        <v>0</v>
      </c>
      <c r="AZ99" s="218">
        <v>0</v>
      </c>
      <c r="BA99" s="218">
        <v>0</v>
      </c>
      <c r="BB99" s="218">
        <v>0</v>
      </c>
      <c r="BC99" s="218">
        <f t="shared" si="53"/>
        <v>0</v>
      </c>
      <c r="BD99" s="218">
        <v>0</v>
      </c>
      <c r="BE99" s="218">
        <v>0</v>
      </c>
      <c r="BF99" s="216">
        <v>0</v>
      </c>
      <c r="BG99" s="218">
        <v>0</v>
      </c>
      <c r="BH99" s="218">
        <f t="shared" si="54"/>
        <v>0</v>
      </c>
      <c r="BI99" s="218">
        <v>0</v>
      </c>
      <c r="BJ99" s="218">
        <v>0</v>
      </c>
      <c r="BK99" s="218">
        <v>0</v>
      </c>
      <c r="BL99" s="218">
        <v>0</v>
      </c>
      <c r="BM99" s="215"/>
    </row>
    <row r="100" spans="1:65" ht="19.5" customHeight="1" x14ac:dyDescent="0.25">
      <c r="A100" s="151" t="s">
        <v>237</v>
      </c>
      <c r="B100" s="168" t="s">
        <v>255</v>
      </c>
      <c r="C100" s="215" t="s">
        <v>101</v>
      </c>
      <c r="D100" s="215" t="s">
        <v>101</v>
      </c>
      <c r="E100" s="215">
        <v>2017</v>
      </c>
      <c r="F100" s="215">
        <v>2017</v>
      </c>
      <c r="G100" s="215" t="s">
        <v>101</v>
      </c>
      <c r="H100" s="215" t="s">
        <v>101</v>
      </c>
      <c r="I100" s="215" t="s">
        <v>101</v>
      </c>
      <c r="J100" s="215" t="s">
        <v>101</v>
      </c>
      <c r="K100" s="215" t="s">
        <v>101</v>
      </c>
      <c r="L100" s="215" t="s">
        <v>101</v>
      </c>
      <c r="M100" s="215" t="s">
        <v>101</v>
      </c>
      <c r="N100" s="149">
        <v>0</v>
      </c>
      <c r="O100" s="218">
        <v>0</v>
      </c>
      <c r="P100" s="218">
        <v>2</v>
      </c>
      <c r="Q100" s="218">
        <v>2</v>
      </c>
      <c r="R100" s="218">
        <v>2</v>
      </c>
      <c r="S100" s="218">
        <v>2</v>
      </c>
      <c r="T100" s="218">
        <v>2</v>
      </c>
      <c r="U100" s="218">
        <v>2</v>
      </c>
      <c r="V100" s="216">
        <v>2</v>
      </c>
      <c r="W100" s="216">
        <v>2</v>
      </c>
      <c r="X100" s="216">
        <v>2</v>
      </c>
      <c r="Y100" s="218">
        <f>SUM(Z100:AC100)</f>
        <v>0</v>
      </c>
      <c r="Z100" s="218">
        <v>0</v>
      </c>
      <c r="AA100" s="218">
        <v>0</v>
      </c>
      <c r="AB100" s="218">
        <v>0</v>
      </c>
      <c r="AC100" s="218">
        <v>0</v>
      </c>
      <c r="AD100" s="218">
        <f>SUM(AE100:AH100)</f>
        <v>0</v>
      </c>
      <c r="AE100" s="218">
        <v>0</v>
      </c>
      <c r="AF100" s="218">
        <v>0</v>
      </c>
      <c r="AG100" s="218">
        <v>0</v>
      </c>
      <c r="AH100" s="218">
        <v>0</v>
      </c>
      <c r="AI100" s="218">
        <f>SUM(AJ100:AM100)</f>
        <v>0</v>
      </c>
      <c r="AJ100" s="218">
        <v>0</v>
      </c>
      <c r="AK100" s="218">
        <v>0</v>
      </c>
      <c r="AL100" s="218">
        <v>0</v>
      </c>
      <c r="AM100" s="218">
        <v>0</v>
      </c>
      <c r="AN100" s="218">
        <f>SUM(AO100:AR100)</f>
        <v>0</v>
      </c>
      <c r="AO100" s="218">
        <v>0</v>
      </c>
      <c r="AP100" s="218">
        <v>0</v>
      </c>
      <c r="AQ100" s="218">
        <v>0</v>
      </c>
      <c r="AR100" s="218">
        <v>0</v>
      </c>
      <c r="AS100" s="218">
        <f t="shared" si="51"/>
        <v>2</v>
      </c>
      <c r="AT100" s="218">
        <v>0</v>
      </c>
      <c r="AU100" s="218">
        <v>0</v>
      </c>
      <c r="AV100" s="216">
        <v>2</v>
      </c>
      <c r="AW100" s="218">
        <v>0</v>
      </c>
      <c r="AX100" s="218">
        <f t="shared" si="52"/>
        <v>0</v>
      </c>
      <c r="AY100" s="218">
        <v>0</v>
      </c>
      <c r="AZ100" s="218">
        <v>0</v>
      </c>
      <c r="BA100" s="218">
        <v>0</v>
      </c>
      <c r="BB100" s="218">
        <v>0</v>
      </c>
      <c r="BC100" s="218">
        <f t="shared" si="53"/>
        <v>2</v>
      </c>
      <c r="BD100" s="218">
        <v>0</v>
      </c>
      <c r="BE100" s="218">
        <v>0</v>
      </c>
      <c r="BF100" s="216">
        <v>2</v>
      </c>
      <c r="BG100" s="218">
        <v>0</v>
      </c>
      <c r="BH100" s="218">
        <f t="shared" si="54"/>
        <v>0</v>
      </c>
      <c r="BI100" s="218">
        <v>0</v>
      </c>
      <c r="BJ100" s="218">
        <v>0</v>
      </c>
      <c r="BK100" s="218">
        <v>0</v>
      </c>
      <c r="BL100" s="218">
        <v>0</v>
      </c>
      <c r="BM100" s="215"/>
    </row>
    <row r="101" spans="1:65" ht="33" customHeight="1" x14ac:dyDescent="0.25">
      <c r="A101" s="151" t="s">
        <v>257</v>
      </c>
      <c r="B101" s="152" t="s">
        <v>258</v>
      </c>
      <c r="C101" s="215" t="s">
        <v>101</v>
      </c>
      <c r="D101" s="215" t="s">
        <v>101</v>
      </c>
      <c r="E101" s="215" t="s">
        <v>101</v>
      </c>
      <c r="F101" s="215" t="s">
        <v>101</v>
      </c>
      <c r="G101" s="215" t="s">
        <v>101</v>
      </c>
      <c r="H101" s="215" t="s">
        <v>101</v>
      </c>
      <c r="I101" s="215" t="s">
        <v>101</v>
      </c>
      <c r="J101" s="215" t="s">
        <v>101</v>
      </c>
      <c r="K101" s="215" t="s">
        <v>101</v>
      </c>
      <c r="L101" s="215" t="s">
        <v>101</v>
      </c>
      <c r="M101" s="215" t="s">
        <v>101</v>
      </c>
      <c r="N101" s="149">
        <v>0</v>
      </c>
      <c r="O101" s="218">
        <v>0</v>
      </c>
      <c r="P101" s="218">
        <v>0</v>
      </c>
      <c r="Q101" s="218">
        <v>0</v>
      </c>
      <c r="R101" s="218">
        <v>0</v>
      </c>
      <c r="S101" s="218">
        <v>0</v>
      </c>
      <c r="T101" s="218">
        <v>0</v>
      </c>
      <c r="U101" s="218">
        <v>0</v>
      </c>
      <c r="V101" s="216">
        <v>0</v>
      </c>
      <c r="W101" s="216">
        <v>0</v>
      </c>
      <c r="X101" s="216">
        <v>0</v>
      </c>
      <c r="Y101" s="218">
        <f>SUM(Z101:AC101)</f>
        <v>0</v>
      </c>
      <c r="Z101" s="218">
        <v>0</v>
      </c>
      <c r="AA101" s="218">
        <v>0</v>
      </c>
      <c r="AB101" s="218">
        <v>0</v>
      </c>
      <c r="AC101" s="218">
        <v>0</v>
      </c>
      <c r="AD101" s="218">
        <f>SUM(AE101:AH101)</f>
        <v>0</v>
      </c>
      <c r="AE101" s="218">
        <v>0</v>
      </c>
      <c r="AF101" s="218">
        <v>0</v>
      </c>
      <c r="AG101" s="218">
        <v>0</v>
      </c>
      <c r="AH101" s="218">
        <v>0</v>
      </c>
      <c r="AI101" s="218">
        <f>SUM(AJ101:AM101)</f>
        <v>0</v>
      </c>
      <c r="AJ101" s="218">
        <v>0</v>
      </c>
      <c r="AK101" s="218">
        <v>0</v>
      </c>
      <c r="AL101" s="218">
        <v>0</v>
      </c>
      <c r="AM101" s="218">
        <v>0</v>
      </c>
      <c r="AN101" s="218">
        <f>SUM(AO101:AR101)</f>
        <v>0</v>
      </c>
      <c r="AO101" s="218">
        <v>0</v>
      </c>
      <c r="AP101" s="218">
        <v>0</v>
      </c>
      <c r="AQ101" s="218">
        <v>0</v>
      </c>
      <c r="AR101" s="218">
        <v>0</v>
      </c>
      <c r="AS101" s="218">
        <f t="shared" si="51"/>
        <v>0</v>
      </c>
      <c r="AT101" s="218">
        <v>0</v>
      </c>
      <c r="AU101" s="218">
        <v>0</v>
      </c>
      <c r="AV101" s="216">
        <v>0</v>
      </c>
      <c r="AW101" s="218">
        <v>0</v>
      </c>
      <c r="AX101" s="218">
        <f t="shared" si="52"/>
        <v>0</v>
      </c>
      <c r="AY101" s="218">
        <v>0</v>
      </c>
      <c r="AZ101" s="218">
        <v>0</v>
      </c>
      <c r="BA101" s="218">
        <v>0</v>
      </c>
      <c r="BB101" s="218">
        <v>0</v>
      </c>
      <c r="BC101" s="218">
        <f t="shared" si="53"/>
        <v>0</v>
      </c>
      <c r="BD101" s="218">
        <v>0</v>
      </c>
      <c r="BE101" s="218">
        <v>0</v>
      </c>
      <c r="BF101" s="216">
        <v>0</v>
      </c>
      <c r="BG101" s="218">
        <v>0</v>
      </c>
      <c r="BH101" s="218">
        <f t="shared" si="54"/>
        <v>0</v>
      </c>
      <c r="BI101" s="218">
        <v>0</v>
      </c>
      <c r="BJ101" s="218">
        <v>0</v>
      </c>
      <c r="BK101" s="218">
        <v>0</v>
      </c>
      <c r="BL101" s="218">
        <v>0</v>
      </c>
      <c r="BM101" s="215"/>
    </row>
    <row r="102" spans="1:65" ht="20.25" customHeight="1" x14ac:dyDescent="0.25">
      <c r="A102" s="151" t="s">
        <v>259</v>
      </c>
      <c r="B102" s="152" t="s">
        <v>260</v>
      </c>
      <c r="C102" s="215" t="s">
        <v>101</v>
      </c>
      <c r="D102" s="215" t="s">
        <v>101</v>
      </c>
      <c r="E102" s="215" t="s">
        <v>101</v>
      </c>
      <c r="F102" s="215" t="s">
        <v>101</v>
      </c>
      <c r="G102" s="215" t="s">
        <v>101</v>
      </c>
      <c r="H102" s="215" t="s">
        <v>101</v>
      </c>
      <c r="I102" s="215" t="s">
        <v>101</v>
      </c>
      <c r="J102" s="215" t="s">
        <v>101</v>
      </c>
      <c r="K102" s="215" t="s">
        <v>101</v>
      </c>
      <c r="L102" s="215" t="s">
        <v>101</v>
      </c>
      <c r="M102" s="215" t="s">
        <v>101</v>
      </c>
      <c r="N102" s="149">
        <f t="shared" ref="N102:AS102" si="57">SUM(N103:N107)</f>
        <v>0</v>
      </c>
      <c r="O102" s="149">
        <f t="shared" si="57"/>
        <v>2.3699999999999997</v>
      </c>
      <c r="P102" s="149">
        <f t="shared" si="57"/>
        <v>4.3950000000000005</v>
      </c>
      <c r="Q102" s="149">
        <f t="shared" si="57"/>
        <v>4.3950000000000005</v>
      </c>
      <c r="R102" s="149">
        <f t="shared" si="57"/>
        <v>10.407690000000001</v>
      </c>
      <c r="S102" s="149">
        <f t="shared" si="57"/>
        <v>10.407690000000001</v>
      </c>
      <c r="T102" s="149">
        <f t="shared" si="57"/>
        <v>4.3950000000000005</v>
      </c>
      <c r="U102" s="149">
        <f t="shared" si="57"/>
        <v>10.407690000000001</v>
      </c>
      <c r="V102" s="159">
        <f t="shared" si="57"/>
        <v>3.0802858134000002</v>
      </c>
      <c r="W102" s="149">
        <f t="shared" si="57"/>
        <v>1.9915836534000002</v>
      </c>
      <c r="X102" s="149">
        <f t="shared" si="57"/>
        <v>8.0042736534000003</v>
      </c>
      <c r="Y102" s="149">
        <f t="shared" si="57"/>
        <v>1.089</v>
      </c>
      <c r="Z102" s="149">
        <f t="shared" si="57"/>
        <v>0</v>
      </c>
      <c r="AA102" s="149">
        <f t="shared" si="57"/>
        <v>0</v>
      </c>
      <c r="AB102" s="149">
        <f t="shared" si="57"/>
        <v>0</v>
      </c>
      <c r="AC102" s="149">
        <f t="shared" si="57"/>
        <v>1.089</v>
      </c>
      <c r="AD102" s="149">
        <f t="shared" si="57"/>
        <v>1.089</v>
      </c>
      <c r="AE102" s="149">
        <f t="shared" si="57"/>
        <v>0</v>
      </c>
      <c r="AF102" s="149">
        <f t="shared" si="57"/>
        <v>0</v>
      </c>
      <c r="AG102" s="149">
        <f t="shared" si="57"/>
        <v>0</v>
      </c>
      <c r="AH102" s="149">
        <f t="shared" si="57"/>
        <v>1.089</v>
      </c>
      <c r="AI102" s="149">
        <f t="shared" si="57"/>
        <v>1.089</v>
      </c>
      <c r="AJ102" s="149">
        <f t="shared" si="57"/>
        <v>0</v>
      </c>
      <c r="AK102" s="149">
        <f t="shared" si="57"/>
        <v>0</v>
      </c>
      <c r="AL102" s="149">
        <f t="shared" si="57"/>
        <v>0</v>
      </c>
      <c r="AM102" s="149">
        <f t="shared" si="57"/>
        <v>1.089</v>
      </c>
      <c r="AN102" s="149">
        <f t="shared" si="57"/>
        <v>1.089</v>
      </c>
      <c r="AO102" s="149">
        <f t="shared" si="57"/>
        <v>0</v>
      </c>
      <c r="AP102" s="149">
        <f t="shared" si="57"/>
        <v>0</v>
      </c>
      <c r="AQ102" s="149">
        <f t="shared" si="57"/>
        <v>0</v>
      </c>
      <c r="AR102" s="149">
        <f t="shared" si="57"/>
        <v>1.089</v>
      </c>
      <c r="AS102" s="149">
        <f t="shared" si="57"/>
        <v>1.08870216</v>
      </c>
      <c r="AT102" s="149">
        <f t="shared" ref="AT102:BY102" si="58">SUM(AT103:AT107)</f>
        <v>0</v>
      </c>
      <c r="AU102" s="149">
        <f t="shared" si="58"/>
        <v>0</v>
      </c>
      <c r="AV102" s="159">
        <f t="shared" si="58"/>
        <v>1.08870216</v>
      </c>
      <c r="AW102" s="149">
        <f t="shared" si="58"/>
        <v>0</v>
      </c>
      <c r="AX102" s="149">
        <f t="shared" si="58"/>
        <v>7.1013921599999996</v>
      </c>
      <c r="AY102" s="149">
        <f t="shared" si="58"/>
        <v>0</v>
      </c>
      <c r="AZ102" s="149">
        <f t="shared" si="58"/>
        <v>0</v>
      </c>
      <c r="BA102" s="149">
        <f t="shared" si="58"/>
        <v>7.1013921599999996</v>
      </c>
      <c r="BB102" s="149">
        <f t="shared" si="58"/>
        <v>0</v>
      </c>
      <c r="BC102" s="149">
        <f t="shared" si="58"/>
        <v>1.08870216</v>
      </c>
      <c r="BD102" s="149">
        <f t="shared" si="58"/>
        <v>0</v>
      </c>
      <c r="BE102" s="149">
        <f t="shared" si="58"/>
        <v>0</v>
      </c>
      <c r="BF102" s="159">
        <f t="shared" si="58"/>
        <v>1.08870216</v>
      </c>
      <c r="BG102" s="149">
        <f t="shared" si="58"/>
        <v>0</v>
      </c>
      <c r="BH102" s="149">
        <f t="shared" si="58"/>
        <v>7.1013921599999996</v>
      </c>
      <c r="BI102" s="149">
        <f t="shared" si="58"/>
        <v>0</v>
      </c>
      <c r="BJ102" s="149">
        <f t="shared" si="58"/>
        <v>0</v>
      </c>
      <c r="BK102" s="149">
        <f t="shared" si="58"/>
        <v>7.1013921599999996</v>
      </c>
      <c r="BL102" s="149">
        <f t="shared" si="58"/>
        <v>0</v>
      </c>
      <c r="BM102" s="215"/>
    </row>
    <row r="103" spans="1:65" ht="19.5" customHeight="1" x14ac:dyDescent="0.25">
      <c r="A103" s="151" t="s">
        <v>259</v>
      </c>
      <c r="B103" s="225" t="s">
        <v>397</v>
      </c>
      <c r="C103" s="215" t="s">
        <v>101</v>
      </c>
      <c r="D103" s="215" t="s">
        <v>101</v>
      </c>
      <c r="E103" s="215">
        <v>2014</v>
      </c>
      <c r="F103" s="215">
        <v>2017</v>
      </c>
      <c r="G103" s="215">
        <v>2017</v>
      </c>
      <c r="H103" s="215" t="s">
        <v>101</v>
      </c>
      <c r="I103" s="215" t="s">
        <v>101</v>
      </c>
      <c r="J103" s="215" t="s">
        <v>101</v>
      </c>
      <c r="K103" s="215" t="s">
        <v>101</v>
      </c>
      <c r="L103" s="215" t="s">
        <v>101</v>
      </c>
      <c r="M103" s="215" t="s">
        <v>101</v>
      </c>
      <c r="N103" s="149">
        <v>0</v>
      </c>
      <c r="O103" s="215">
        <f>1.036+1.083</f>
        <v>2.1189999999999998</v>
      </c>
      <c r="P103" s="218">
        <v>4.1440000000000001</v>
      </c>
      <c r="Q103" s="218">
        <v>4.1440000000000001</v>
      </c>
      <c r="R103" s="218">
        <v>4.1440000000000001</v>
      </c>
      <c r="S103" s="218">
        <v>4.1440000000000001</v>
      </c>
      <c r="T103" s="218">
        <v>4.1440000000000001</v>
      </c>
      <c r="U103" s="218">
        <v>4.1440000000000001</v>
      </c>
      <c r="V103" s="216">
        <v>3.0802858134000002</v>
      </c>
      <c r="W103" s="216">
        <f>3.0802858134-1.08870216</f>
        <v>1.9915836534000002</v>
      </c>
      <c r="X103" s="216">
        <f>3.0802858134-1.08870216</f>
        <v>1.9915836534000002</v>
      </c>
      <c r="Y103" s="218">
        <f>SUM(Z103:AC103)</f>
        <v>1.089</v>
      </c>
      <c r="Z103" s="218">
        <v>0</v>
      </c>
      <c r="AA103" s="218">
        <v>0</v>
      </c>
      <c r="AB103" s="218">
        <v>0</v>
      </c>
      <c r="AC103" s="218">
        <v>1.089</v>
      </c>
      <c r="AD103" s="218">
        <f>SUM(AE103:AH103)</f>
        <v>1.089</v>
      </c>
      <c r="AE103" s="218">
        <v>0</v>
      </c>
      <c r="AF103" s="218">
        <v>0</v>
      </c>
      <c r="AG103" s="218">
        <v>0</v>
      </c>
      <c r="AH103" s="218">
        <v>1.089</v>
      </c>
      <c r="AI103" s="218">
        <f>SUM(AJ103:AM103)</f>
        <v>1.089</v>
      </c>
      <c r="AJ103" s="218">
        <v>0</v>
      </c>
      <c r="AK103" s="218">
        <v>0</v>
      </c>
      <c r="AL103" s="218">
        <v>0</v>
      </c>
      <c r="AM103" s="218">
        <v>1.089</v>
      </c>
      <c r="AN103" s="218">
        <f>SUM(AO103:AR103)</f>
        <v>1.089</v>
      </c>
      <c r="AO103" s="218">
        <v>0</v>
      </c>
      <c r="AP103" s="218">
        <v>0</v>
      </c>
      <c r="AQ103" s="218">
        <v>0</v>
      </c>
      <c r="AR103" s="218">
        <v>1.089</v>
      </c>
      <c r="AS103" s="218">
        <f>SUM(AT103:AW103)</f>
        <v>1.08870216</v>
      </c>
      <c r="AT103" s="218">
        <v>0</v>
      </c>
      <c r="AU103" s="218">
        <v>0</v>
      </c>
      <c r="AV103" s="218">
        <v>1.08870216</v>
      </c>
      <c r="AW103" s="218">
        <v>0</v>
      </c>
      <c r="AX103" s="218">
        <f>SUM(AY103:BB103)</f>
        <v>1.08870216</v>
      </c>
      <c r="AY103" s="218">
        <v>0</v>
      </c>
      <c r="AZ103" s="218">
        <v>0</v>
      </c>
      <c r="BA103" s="218">
        <v>1.08870216</v>
      </c>
      <c r="BB103" s="218">
        <v>0</v>
      </c>
      <c r="BC103" s="218">
        <f>SUM(BD103:BG103)</f>
        <v>1.08870216</v>
      </c>
      <c r="BD103" s="218">
        <v>0</v>
      </c>
      <c r="BE103" s="218">
        <v>0</v>
      </c>
      <c r="BF103" s="218">
        <v>1.08870216</v>
      </c>
      <c r="BG103" s="218">
        <v>0</v>
      </c>
      <c r="BH103" s="218">
        <f>SUM(BI103:BL103)</f>
        <v>1.08870216</v>
      </c>
      <c r="BI103" s="218">
        <v>0</v>
      </c>
      <c r="BJ103" s="218">
        <v>0</v>
      </c>
      <c r="BK103" s="218">
        <v>1.08870216</v>
      </c>
      <c r="BL103" s="218">
        <v>0</v>
      </c>
      <c r="BM103" s="215"/>
    </row>
    <row r="104" spans="1:65" ht="49.5" customHeight="1" x14ac:dyDescent="0.25">
      <c r="A104" s="151" t="s">
        <v>259</v>
      </c>
      <c r="B104" s="242" t="s">
        <v>398</v>
      </c>
      <c r="C104" s="215" t="s">
        <v>101</v>
      </c>
      <c r="D104" s="215" t="s">
        <v>101</v>
      </c>
      <c r="E104" s="215">
        <v>2017</v>
      </c>
      <c r="F104" s="215" t="s">
        <v>101</v>
      </c>
      <c r="G104" s="243" t="s">
        <v>101</v>
      </c>
      <c r="H104" s="215" t="s">
        <v>101</v>
      </c>
      <c r="I104" s="215" t="s">
        <v>101</v>
      </c>
      <c r="J104" s="215" t="s">
        <v>101</v>
      </c>
      <c r="K104" s="215" t="s">
        <v>101</v>
      </c>
      <c r="L104" s="215" t="s">
        <v>101</v>
      </c>
      <c r="M104" s="215" t="s">
        <v>101</v>
      </c>
      <c r="N104" s="149">
        <v>0</v>
      </c>
      <c r="O104" s="218">
        <v>0</v>
      </c>
      <c r="P104" s="218">
        <v>0</v>
      </c>
      <c r="Q104" s="218">
        <v>0</v>
      </c>
      <c r="R104" s="218">
        <v>4.7636599999999998</v>
      </c>
      <c r="S104" s="218">
        <v>4.7636599999999998</v>
      </c>
      <c r="T104" s="218">
        <v>0</v>
      </c>
      <c r="U104" s="218">
        <v>4.7636599999999998</v>
      </c>
      <c r="V104" s="216">
        <v>0</v>
      </c>
      <c r="W104" s="218">
        <v>0</v>
      </c>
      <c r="X104" s="218">
        <v>4.7636599999999998</v>
      </c>
      <c r="Y104" s="218">
        <v>0</v>
      </c>
      <c r="Z104" s="218">
        <v>0</v>
      </c>
      <c r="AA104" s="218">
        <v>0</v>
      </c>
      <c r="AB104" s="218">
        <v>0</v>
      </c>
      <c r="AC104" s="218">
        <v>0</v>
      </c>
      <c r="AD104" s="218">
        <v>0</v>
      </c>
      <c r="AE104" s="218">
        <v>0</v>
      </c>
      <c r="AF104" s="218">
        <v>0</v>
      </c>
      <c r="AG104" s="218">
        <v>0</v>
      </c>
      <c r="AH104" s="218">
        <v>0</v>
      </c>
      <c r="AI104" s="218">
        <v>0</v>
      </c>
      <c r="AJ104" s="218">
        <v>0</v>
      </c>
      <c r="AK104" s="218">
        <v>0</v>
      </c>
      <c r="AL104" s="218">
        <v>0</v>
      </c>
      <c r="AM104" s="218">
        <v>0</v>
      </c>
      <c r="AN104" s="218">
        <v>0</v>
      </c>
      <c r="AO104" s="218">
        <v>0</v>
      </c>
      <c r="AP104" s="218">
        <v>0</v>
      </c>
      <c r="AQ104" s="218">
        <v>0</v>
      </c>
      <c r="AR104" s="218">
        <v>0</v>
      </c>
      <c r="AS104" s="218">
        <v>0</v>
      </c>
      <c r="AT104" s="218">
        <v>0</v>
      </c>
      <c r="AU104" s="218">
        <v>0</v>
      </c>
      <c r="AV104" s="216">
        <v>0</v>
      </c>
      <c r="AW104" s="218">
        <v>0</v>
      </c>
      <c r="AX104" s="218">
        <f>SUM(AY104:BB104)</f>
        <v>4.7636599999999998</v>
      </c>
      <c r="AY104" s="218">
        <v>0</v>
      </c>
      <c r="AZ104" s="218">
        <v>0</v>
      </c>
      <c r="BA104" s="218">
        <f>4.037*1.18</f>
        <v>4.7636599999999998</v>
      </c>
      <c r="BB104" s="218">
        <v>0</v>
      </c>
      <c r="BC104" s="218">
        <v>0</v>
      </c>
      <c r="BD104" s="218">
        <v>0</v>
      </c>
      <c r="BE104" s="218">
        <v>0</v>
      </c>
      <c r="BF104" s="216">
        <v>0</v>
      </c>
      <c r="BG104" s="218">
        <v>0</v>
      </c>
      <c r="BH104" s="218">
        <f>SUM(BI104:BL104)</f>
        <v>4.7636599999999998</v>
      </c>
      <c r="BI104" s="218">
        <v>0</v>
      </c>
      <c r="BJ104" s="218">
        <v>0</v>
      </c>
      <c r="BK104" s="218">
        <f>4.037*1.18</f>
        <v>4.7636599999999998</v>
      </c>
      <c r="BL104" s="218">
        <v>0</v>
      </c>
      <c r="BM104" s="215"/>
    </row>
    <row r="105" spans="1:65" ht="19.5" customHeight="1" x14ac:dyDescent="0.25">
      <c r="A105" s="151" t="s">
        <v>259</v>
      </c>
      <c r="B105" s="242" t="s">
        <v>279</v>
      </c>
      <c r="C105" s="215" t="s">
        <v>101</v>
      </c>
      <c r="D105" s="215" t="s">
        <v>101</v>
      </c>
      <c r="E105" s="215">
        <v>2017</v>
      </c>
      <c r="F105" s="215" t="s">
        <v>101</v>
      </c>
      <c r="G105" s="215">
        <v>2017</v>
      </c>
      <c r="H105" s="215" t="s">
        <v>101</v>
      </c>
      <c r="I105" s="215" t="s">
        <v>101</v>
      </c>
      <c r="J105" s="215" t="s">
        <v>101</v>
      </c>
      <c r="K105" s="215" t="s">
        <v>101</v>
      </c>
      <c r="L105" s="215" t="s">
        <v>101</v>
      </c>
      <c r="M105" s="215" t="s">
        <v>101</v>
      </c>
      <c r="N105" s="149">
        <v>0</v>
      </c>
      <c r="O105" s="218">
        <v>0</v>
      </c>
      <c r="P105" s="218">
        <v>0</v>
      </c>
      <c r="Q105" s="218">
        <v>0</v>
      </c>
      <c r="R105" s="218">
        <v>0.21240000000000001</v>
      </c>
      <c r="S105" s="218">
        <v>0.21240000000000001</v>
      </c>
      <c r="T105" s="218">
        <v>0</v>
      </c>
      <c r="U105" s="218">
        <v>0.21240000000000001</v>
      </c>
      <c r="V105" s="216">
        <v>0</v>
      </c>
      <c r="W105" s="218">
        <v>0</v>
      </c>
      <c r="X105" s="218">
        <v>0.21240000000000001</v>
      </c>
      <c r="Y105" s="218">
        <v>0</v>
      </c>
      <c r="Z105" s="218">
        <v>0</v>
      </c>
      <c r="AA105" s="218">
        <v>0</v>
      </c>
      <c r="AB105" s="218">
        <v>0</v>
      </c>
      <c r="AC105" s="218">
        <v>0</v>
      </c>
      <c r="AD105" s="218">
        <v>0</v>
      </c>
      <c r="AE105" s="218">
        <v>0</v>
      </c>
      <c r="AF105" s="218">
        <v>0</v>
      </c>
      <c r="AG105" s="218">
        <v>0</v>
      </c>
      <c r="AH105" s="218">
        <v>0</v>
      </c>
      <c r="AI105" s="218">
        <v>0</v>
      </c>
      <c r="AJ105" s="218">
        <v>0</v>
      </c>
      <c r="AK105" s="218">
        <v>0</v>
      </c>
      <c r="AL105" s="218">
        <v>0</v>
      </c>
      <c r="AM105" s="218">
        <v>0</v>
      </c>
      <c r="AN105" s="218">
        <v>0</v>
      </c>
      <c r="AO105" s="218">
        <v>0</v>
      </c>
      <c r="AP105" s="218">
        <v>0</v>
      </c>
      <c r="AQ105" s="218">
        <v>0</v>
      </c>
      <c r="AR105" s="218">
        <v>0</v>
      </c>
      <c r="AS105" s="218">
        <v>0</v>
      </c>
      <c r="AT105" s="218">
        <v>0</v>
      </c>
      <c r="AU105" s="218">
        <v>0</v>
      </c>
      <c r="AV105" s="216">
        <v>0</v>
      </c>
      <c r="AW105" s="218">
        <v>0</v>
      </c>
      <c r="AX105" s="218">
        <f>SUM(AY105:BB105)</f>
        <v>0.21239999999999998</v>
      </c>
      <c r="AY105" s="218">
        <v>0</v>
      </c>
      <c r="AZ105" s="218">
        <v>0</v>
      </c>
      <c r="BA105" s="218">
        <f>0.18*1.18</f>
        <v>0.21239999999999998</v>
      </c>
      <c r="BB105" s="218">
        <v>0</v>
      </c>
      <c r="BC105" s="218">
        <v>0</v>
      </c>
      <c r="BD105" s="218">
        <v>0</v>
      </c>
      <c r="BE105" s="218">
        <v>0</v>
      </c>
      <c r="BF105" s="216">
        <v>0</v>
      </c>
      <c r="BG105" s="218">
        <v>0</v>
      </c>
      <c r="BH105" s="218">
        <f>SUM(BI105:BL105)</f>
        <v>0.21239999999999998</v>
      </c>
      <c r="BI105" s="218">
        <v>0</v>
      </c>
      <c r="BJ105" s="218">
        <v>0</v>
      </c>
      <c r="BK105" s="218">
        <f>0.18*1.18</f>
        <v>0.21239999999999998</v>
      </c>
      <c r="BL105" s="218">
        <v>0</v>
      </c>
      <c r="BM105" s="215"/>
    </row>
    <row r="106" spans="1:65" ht="19.5" customHeight="1" x14ac:dyDescent="0.25">
      <c r="A106" s="151" t="s">
        <v>259</v>
      </c>
      <c r="B106" s="242" t="s">
        <v>399</v>
      </c>
      <c r="C106" s="215" t="s">
        <v>101</v>
      </c>
      <c r="D106" s="215" t="s">
        <v>101</v>
      </c>
      <c r="E106" s="215">
        <v>2017</v>
      </c>
      <c r="F106" s="215" t="s">
        <v>101</v>
      </c>
      <c r="G106" s="215">
        <v>2017</v>
      </c>
      <c r="H106" s="215" t="s">
        <v>101</v>
      </c>
      <c r="I106" s="215" t="s">
        <v>101</v>
      </c>
      <c r="J106" s="215" t="s">
        <v>101</v>
      </c>
      <c r="K106" s="215" t="s">
        <v>101</v>
      </c>
      <c r="L106" s="215" t="s">
        <v>101</v>
      </c>
      <c r="M106" s="215" t="s">
        <v>101</v>
      </c>
      <c r="N106" s="149">
        <v>0</v>
      </c>
      <c r="O106" s="218">
        <v>0</v>
      </c>
      <c r="P106" s="218">
        <v>0</v>
      </c>
      <c r="Q106" s="218">
        <v>0</v>
      </c>
      <c r="R106" s="218">
        <v>1.0366299999999999</v>
      </c>
      <c r="S106" s="218">
        <v>1.0366299999999999</v>
      </c>
      <c r="T106" s="218">
        <v>0</v>
      </c>
      <c r="U106" s="218">
        <v>1.0366299999999999</v>
      </c>
      <c r="V106" s="216">
        <v>0</v>
      </c>
      <c r="W106" s="218">
        <v>0</v>
      </c>
      <c r="X106" s="218">
        <v>1.0366299999999999</v>
      </c>
      <c r="Y106" s="218">
        <v>0</v>
      </c>
      <c r="Z106" s="218">
        <v>0</v>
      </c>
      <c r="AA106" s="218">
        <v>0</v>
      </c>
      <c r="AB106" s="218">
        <v>0</v>
      </c>
      <c r="AC106" s="218">
        <v>0</v>
      </c>
      <c r="AD106" s="218">
        <v>0</v>
      </c>
      <c r="AE106" s="218">
        <v>0</v>
      </c>
      <c r="AF106" s="218">
        <v>0</v>
      </c>
      <c r="AG106" s="218">
        <v>0</v>
      </c>
      <c r="AH106" s="218">
        <v>0</v>
      </c>
      <c r="AI106" s="218">
        <v>0</v>
      </c>
      <c r="AJ106" s="218">
        <v>0</v>
      </c>
      <c r="AK106" s="218">
        <v>0</v>
      </c>
      <c r="AL106" s="218">
        <v>0</v>
      </c>
      <c r="AM106" s="218">
        <v>0</v>
      </c>
      <c r="AN106" s="218">
        <v>0</v>
      </c>
      <c r="AO106" s="218">
        <v>0</v>
      </c>
      <c r="AP106" s="218">
        <v>0</v>
      </c>
      <c r="AQ106" s="218">
        <v>0</v>
      </c>
      <c r="AR106" s="218">
        <v>0</v>
      </c>
      <c r="AS106" s="218">
        <v>0</v>
      </c>
      <c r="AT106" s="218">
        <v>0</v>
      </c>
      <c r="AU106" s="218">
        <v>0</v>
      </c>
      <c r="AV106" s="216">
        <v>0</v>
      </c>
      <c r="AW106" s="218">
        <v>0</v>
      </c>
      <c r="AX106" s="218">
        <f>SUM(AY106:BB106)</f>
        <v>1.0366299999999999</v>
      </c>
      <c r="AY106" s="218">
        <v>0</v>
      </c>
      <c r="AZ106" s="218">
        <v>0</v>
      </c>
      <c r="BA106" s="218">
        <f>0.8785*1.18</f>
        <v>1.0366299999999999</v>
      </c>
      <c r="BB106" s="218">
        <v>0</v>
      </c>
      <c r="BC106" s="218">
        <v>0</v>
      </c>
      <c r="BD106" s="218">
        <v>0</v>
      </c>
      <c r="BE106" s="218">
        <v>0</v>
      </c>
      <c r="BF106" s="216">
        <v>0</v>
      </c>
      <c r="BG106" s="218">
        <v>0</v>
      </c>
      <c r="BH106" s="218">
        <f>SUM(BI106:BL106)</f>
        <v>1.0366299999999999</v>
      </c>
      <c r="BI106" s="218">
        <v>0</v>
      </c>
      <c r="BJ106" s="218">
        <v>0</v>
      </c>
      <c r="BK106" s="218">
        <f>0.8785*1.18</f>
        <v>1.0366299999999999</v>
      </c>
      <c r="BL106" s="218">
        <v>0</v>
      </c>
      <c r="BM106" s="215"/>
    </row>
    <row r="107" spans="1:65" ht="36" customHeight="1" x14ac:dyDescent="0.25">
      <c r="A107" s="151" t="s">
        <v>259</v>
      </c>
      <c r="B107" s="162" t="s">
        <v>285</v>
      </c>
      <c r="C107" s="215" t="s">
        <v>101</v>
      </c>
      <c r="D107" s="215" t="s">
        <v>343</v>
      </c>
      <c r="E107" s="229">
        <v>2015</v>
      </c>
      <c r="F107" s="229">
        <v>2015</v>
      </c>
      <c r="G107" s="215" t="s">
        <v>101</v>
      </c>
      <c r="H107" s="229" t="s">
        <v>101</v>
      </c>
      <c r="I107" s="229" t="s">
        <v>101</v>
      </c>
      <c r="J107" s="229" t="s">
        <v>101</v>
      </c>
      <c r="K107" s="229" t="s">
        <v>101</v>
      </c>
      <c r="L107" s="229" t="s">
        <v>101</v>
      </c>
      <c r="M107" s="229" t="s">
        <v>101</v>
      </c>
      <c r="N107" s="149">
        <v>0</v>
      </c>
      <c r="O107" s="231">
        <v>0.251</v>
      </c>
      <c r="P107" s="231">
        <v>0.251</v>
      </c>
      <c r="Q107" s="231">
        <v>0.251</v>
      </c>
      <c r="R107" s="231">
        <v>0.251</v>
      </c>
      <c r="S107" s="231">
        <v>0.251</v>
      </c>
      <c r="T107" s="231">
        <v>0.251</v>
      </c>
      <c r="U107" s="231">
        <v>0.251</v>
      </c>
      <c r="V107" s="230">
        <v>0</v>
      </c>
      <c r="W107" s="230">
        <v>0</v>
      </c>
      <c r="X107" s="230">
        <v>0</v>
      </c>
      <c r="Y107" s="218">
        <f>SUM(Z107:AC107)</f>
        <v>0</v>
      </c>
      <c r="Z107" s="218">
        <v>0</v>
      </c>
      <c r="AA107" s="218">
        <v>0</v>
      </c>
      <c r="AB107" s="218">
        <v>0</v>
      </c>
      <c r="AC107" s="218">
        <v>0</v>
      </c>
      <c r="AD107" s="218">
        <f>SUM(AE107:AH107)</f>
        <v>0</v>
      </c>
      <c r="AE107" s="218">
        <v>0</v>
      </c>
      <c r="AF107" s="218">
        <v>0</v>
      </c>
      <c r="AG107" s="218">
        <v>0</v>
      </c>
      <c r="AH107" s="218">
        <v>0</v>
      </c>
      <c r="AI107" s="218">
        <f>SUM(AJ107:AM107)</f>
        <v>0</v>
      </c>
      <c r="AJ107" s="218">
        <v>0</v>
      </c>
      <c r="AK107" s="218">
        <v>0</v>
      </c>
      <c r="AL107" s="218">
        <v>0</v>
      </c>
      <c r="AM107" s="218">
        <v>0</v>
      </c>
      <c r="AN107" s="218">
        <f>SUM(AO107:AR107)</f>
        <v>0</v>
      </c>
      <c r="AO107" s="218">
        <v>0</v>
      </c>
      <c r="AP107" s="218">
        <v>0</v>
      </c>
      <c r="AQ107" s="218">
        <v>0</v>
      </c>
      <c r="AR107" s="218">
        <v>0</v>
      </c>
      <c r="AS107" s="218">
        <f>SUM(AT107:AW107)</f>
        <v>0</v>
      </c>
      <c r="AT107" s="218">
        <v>0</v>
      </c>
      <c r="AU107" s="218">
        <v>0</v>
      </c>
      <c r="AV107" s="216">
        <v>0</v>
      </c>
      <c r="AW107" s="218">
        <v>0</v>
      </c>
      <c r="AX107" s="218">
        <f>SUM(AY107:BB107)</f>
        <v>0</v>
      </c>
      <c r="AY107" s="218">
        <v>0</v>
      </c>
      <c r="AZ107" s="218">
        <v>0</v>
      </c>
      <c r="BA107" s="218">
        <v>0</v>
      </c>
      <c r="BB107" s="218">
        <v>0</v>
      </c>
      <c r="BC107" s="218">
        <f>SUM(BD107:BG107)</f>
        <v>0</v>
      </c>
      <c r="BD107" s="218">
        <v>0</v>
      </c>
      <c r="BE107" s="218">
        <v>0</v>
      </c>
      <c r="BF107" s="216">
        <v>0</v>
      </c>
      <c r="BG107" s="218">
        <v>0</v>
      </c>
      <c r="BH107" s="218">
        <f>SUM(BI107:BL107)</f>
        <v>0</v>
      </c>
      <c r="BI107" s="218">
        <v>0</v>
      </c>
      <c r="BJ107" s="218">
        <v>0</v>
      </c>
      <c r="BK107" s="218">
        <v>0</v>
      </c>
      <c r="BL107" s="218">
        <v>0</v>
      </c>
      <c r="BM107" s="232"/>
    </row>
    <row r="108" spans="1:65" ht="15.75" customHeight="1" x14ac:dyDescent="0.25">
      <c r="A108" s="233"/>
      <c r="B108" s="234"/>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7"/>
      <c r="BI108" s="237"/>
      <c r="BJ108" s="237"/>
      <c r="BK108" s="237"/>
      <c r="BL108" s="237"/>
      <c r="BM108" s="237"/>
    </row>
    <row r="109" spans="1:65" ht="55.5" customHeight="1" x14ac:dyDescent="0.25">
      <c r="A109" s="111" t="s">
        <v>367</v>
      </c>
      <c r="B109" s="111"/>
      <c r="C109" s="111"/>
      <c r="D109" s="111"/>
      <c r="E109" s="111"/>
      <c r="F109" s="111"/>
      <c r="G109" s="111"/>
      <c r="H109" s="111"/>
      <c r="I109" s="111"/>
      <c r="J109" s="111"/>
      <c r="K109" s="111"/>
      <c r="L109" s="111"/>
      <c r="M109" s="111"/>
      <c r="N109" s="111"/>
      <c r="O109" s="111"/>
      <c r="P109" s="111"/>
      <c r="Q109" s="238"/>
      <c r="R109" s="238"/>
      <c r="S109" s="238"/>
      <c r="T109" s="238"/>
      <c r="U109" s="238"/>
    </row>
    <row r="110" spans="1:65" ht="40.5" customHeight="1" x14ac:dyDescent="0.25">
      <c r="A110" s="111" t="s">
        <v>368</v>
      </c>
      <c r="B110" s="111"/>
      <c r="C110" s="111"/>
      <c r="D110" s="111"/>
      <c r="E110" s="111"/>
      <c r="F110" s="111"/>
      <c r="G110" s="111"/>
      <c r="H110" s="111"/>
      <c r="I110" s="111"/>
      <c r="J110" s="111"/>
      <c r="K110" s="111"/>
      <c r="L110" s="111"/>
      <c r="M110" s="111"/>
      <c r="N110" s="111"/>
      <c r="O110" s="111"/>
      <c r="P110" s="111"/>
      <c r="Q110" s="239"/>
      <c r="R110" s="239"/>
      <c r="S110" s="239"/>
      <c r="T110" s="239"/>
      <c r="U110" s="239"/>
    </row>
    <row r="111" spans="1:65" ht="57.75" customHeight="1" x14ac:dyDescent="0.25">
      <c r="A111" s="111" t="s">
        <v>369</v>
      </c>
      <c r="B111" s="111"/>
      <c r="C111" s="111"/>
      <c r="D111" s="111"/>
      <c r="E111" s="111"/>
      <c r="F111" s="111"/>
      <c r="G111" s="111"/>
      <c r="H111" s="111"/>
      <c r="I111" s="111"/>
      <c r="J111" s="111"/>
      <c r="K111" s="111"/>
      <c r="L111" s="111"/>
      <c r="M111" s="111"/>
      <c r="N111" s="111"/>
      <c r="O111" s="111"/>
      <c r="P111" s="111"/>
      <c r="Q111" s="239"/>
      <c r="R111" s="239"/>
      <c r="S111" s="239"/>
      <c r="T111" s="239"/>
      <c r="U111" s="239"/>
    </row>
    <row r="112" spans="1:65" ht="37.5" customHeight="1" x14ac:dyDescent="0.25">
      <c r="A112" s="111" t="s">
        <v>370</v>
      </c>
      <c r="B112" s="111"/>
      <c r="C112" s="111"/>
      <c r="D112" s="111"/>
      <c r="E112" s="111"/>
      <c r="F112" s="111"/>
      <c r="G112" s="111"/>
      <c r="H112" s="111"/>
      <c r="I112" s="111"/>
      <c r="J112" s="111"/>
      <c r="K112" s="111"/>
      <c r="L112" s="111"/>
      <c r="M112" s="111"/>
      <c r="N112" s="111"/>
      <c r="O112" s="111"/>
      <c r="P112" s="111"/>
      <c r="Q112" s="239"/>
      <c r="R112" s="239"/>
      <c r="S112" s="239"/>
      <c r="T112" s="239"/>
      <c r="U112" s="239"/>
    </row>
  </sheetData>
  <mergeCells count="40">
    <mergeCell ref="A109:P109"/>
    <mergeCell ref="A110:P110"/>
    <mergeCell ref="A111:P111"/>
    <mergeCell ref="A112:P112"/>
    <mergeCell ref="Y14:AH14"/>
    <mergeCell ref="AI14:BL14"/>
    <mergeCell ref="BM14:BM16"/>
    <mergeCell ref="H15:J15"/>
    <mergeCell ref="K15:M15"/>
    <mergeCell ref="P15:Q15"/>
    <mergeCell ref="R15:S15"/>
    <mergeCell ref="Y15:AC15"/>
    <mergeCell ref="AD15:AH15"/>
    <mergeCell ref="AI15:AM15"/>
    <mergeCell ref="AN15:AR15"/>
    <mergeCell ref="AS15:AW15"/>
    <mergeCell ref="AX15:BB15"/>
    <mergeCell ref="BC15:BG15"/>
    <mergeCell ref="BH15:BL15"/>
    <mergeCell ref="A9:AH9"/>
    <mergeCell ref="A10:AH10"/>
    <mergeCell ref="A11:AH11"/>
    <mergeCell ref="A12:AH12"/>
    <mergeCell ref="A14:A16"/>
    <mergeCell ref="B14:B16"/>
    <mergeCell ref="C14:C16"/>
    <mergeCell ref="D14:D16"/>
    <mergeCell ref="E14:E16"/>
    <mergeCell ref="F14:G15"/>
    <mergeCell ref="H14:M14"/>
    <mergeCell ref="N14:N16"/>
    <mergeCell ref="O14:O16"/>
    <mergeCell ref="P14:S14"/>
    <mergeCell ref="T14:U15"/>
    <mergeCell ref="V14:X15"/>
    <mergeCell ref="A4:AH4"/>
    <mergeCell ref="A5:AH5"/>
    <mergeCell ref="A6:AH6"/>
    <mergeCell ref="A7:AH7"/>
    <mergeCell ref="A8:AH8"/>
  </mergeCell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W114"/>
  <sheetViews>
    <sheetView topLeftCell="A10" zoomScale="70" zoomScaleNormal="70" zoomScalePageLayoutView="80" workbookViewId="0">
      <pane xSplit="2" ySplit="7" topLeftCell="C110" activePane="bottomRight" state="frozen"/>
      <selection activeCell="A10" sqref="A10"/>
      <selection pane="topRight" activeCell="C10" sqref="C10"/>
      <selection pane="bottomLeft" activeCell="A110" sqref="A110"/>
      <selection pane="bottomRight" activeCell="E113" sqref="E113"/>
    </sheetView>
  </sheetViews>
  <sheetFormatPr defaultRowHeight="15.75" x14ac:dyDescent="0.25"/>
  <cols>
    <col min="1" max="1" width="10.85546875" style="178" customWidth="1"/>
    <col min="2" max="2" width="39.85546875" style="178" customWidth="1"/>
    <col min="3" max="3" width="15.7109375" style="178" customWidth="1"/>
    <col min="4" max="4" width="9.140625" style="178" customWidth="1"/>
    <col min="5" max="5" width="8.5703125" style="178" customWidth="1"/>
    <col min="6" max="6" width="11.5703125" style="178"/>
    <col min="7" max="7" width="15.5703125" style="178" customWidth="1"/>
    <col min="8" max="8" width="14.5703125" style="178" customWidth="1"/>
    <col min="9" max="9" width="16.7109375" style="178" customWidth="1"/>
    <col min="10" max="10" width="16.140625" style="178" customWidth="1"/>
    <col min="11" max="11" width="11.42578125" style="178" customWidth="1"/>
    <col min="12" max="12" width="8.5703125" style="179" customWidth="1"/>
    <col min="13" max="13" width="10.140625" style="179" customWidth="1"/>
    <col min="14" max="14" width="8.5703125" style="179" customWidth="1"/>
    <col min="15" max="15" width="7.7109375" style="179" customWidth="1"/>
    <col min="16" max="16" width="9.7109375" style="179" customWidth="1"/>
    <col min="17" max="17" width="9" style="179" customWidth="1"/>
    <col min="18" max="18" width="10.140625" style="179" customWidth="1"/>
    <col min="19" max="21" width="9" style="179" customWidth="1"/>
    <col min="22" max="22" width="10.140625" style="179" customWidth="1"/>
    <col min="23" max="23" width="8.85546875" style="179" customWidth="1"/>
    <col min="24" max="24" width="10.28515625" style="179" customWidth="1"/>
    <col min="25" max="25" width="10.5703125" style="179" customWidth="1"/>
    <col min="26" max="26" width="12.140625" style="179" customWidth="1"/>
    <col min="27" max="27" width="11.5703125" style="179"/>
    <col min="28" max="28" width="12.7109375" style="179" customWidth="1"/>
    <col min="29" max="29" width="11.7109375" style="179" customWidth="1"/>
    <col min="30" max="30" width="12.42578125" style="179" customWidth="1"/>
    <col min="31" max="31" width="18.42578125" style="179" customWidth="1"/>
    <col min="32" max="32" width="17.42578125" style="179" customWidth="1"/>
    <col min="33" max="33" width="51.85546875" style="179" customWidth="1"/>
    <col min="34" max="34" width="7.85546875" style="179" customWidth="1"/>
    <col min="35" max="35" width="10.7109375" style="179" customWidth="1"/>
    <col min="36" max="36" width="7.7109375" style="179" customWidth="1"/>
    <col min="37" max="37" width="6.42578125" style="178" customWidth="1"/>
    <col min="38" max="38" width="9" style="178" customWidth="1"/>
    <col min="39" max="39" width="6.140625" style="178" customWidth="1"/>
    <col min="40" max="40" width="8" style="178" customWidth="1"/>
    <col min="41" max="41" width="10.85546875" style="178" customWidth="1"/>
    <col min="42" max="42" width="8.5703125" style="178" customWidth="1"/>
    <col min="43" max="43" width="7.28515625" style="178" customWidth="1"/>
    <col min="44" max="44" width="9.7109375" style="178" customWidth="1"/>
    <col min="45" max="45" width="6.5703125" style="178" customWidth="1"/>
    <col min="46" max="46" width="7.28515625" style="178" customWidth="1"/>
    <col min="47" max="47" width="10.140625" style="178" customWidth="1"/>
    <col min="48" max="48" width="8" style="178" customWidth="1"/>
    <col min="49" max="55" width="7.85546875" style="178" customWidth="1"/>
    <col min="56" max="56" width="9.28515625" style="178" customWidth="1"/>
    <col min="57" max="57" width="6.5703125" style="178" customWidth="1"/>
    <col min="58" max="58" width="7.42578125" style="178" customWidth="1"/>
    <col min="59" max="59" width="10.42578125" style="178" customWidth="1"/>
    <col min="60" max="60" width="7.28515625" style="178" customWidth="1"/>
    <col min="61" max="61" width="8.42578125" style="178" customWidth="1"/>
    <col min="62" max="257" width="9.7109375" style="178" customWidth="1"/>
    <col min="258" max="1025" width="9.7109375" customWidth="1"/>
  </cols>
  <sheetData>
    <row r="1" spans="1:66" x14ac:dyDescent="0.25">
      <c r="A1" s="179"/>
      <c r="B1" s="179"/>
      <c r="C1" s="179"/>
      <c r="D1" s="179"/>
      <c r="E1" s="179"/>
      <c r="F1" s="179"/>
      <c r="G1" s="179"/>
      <c r="H1" s="179"/>
      <c r="I1" s="179"/>
      <c r="J1" s="179"/>
      <c r="K1" s="179"/>
      <c r="AG1" s="120" t="s">
        <v>400</v>
      </c>
      <c r="AK1" s="179"/>
      <c r="AL1" s="179"/>
      <c r="AM1" s="179"/>
      <c r="AN1" s="179"/>
      <c r="AO1" s="179"/>
    </row>
    <row r="2" spans="1:66" x14ac:dyDescent="0.25">
      <c r="A2" s="179"/>
      <c r="B2" s="179"/>
      <c r="C2" s="179"/>
      <c r="D2" s="179"/>
      <c r="E2" s="179"/>
      <c r="F2" s="179"/>
      <c r="G2" s="179"/>
      <c r="H2" s="179"/>
      <c r="I2" s="179"/>
      <c r="J2" s="179"/>
      <c r="K2" s="179"/>
      <c r="AG2" s="122" t="s">
        <v>1</v>
      </c>
      <c r="AK2" s="179"/>
      <c r="AL2" s="179"/>
      <c r="AM2" s="179"/>
      <c r="AN2" s="179"/>
      <c r="AO2" s="179"/>
    </row>
    <row r="3" spans="1:66" x14ac:dyDescent="0.25">
      <c r="A3" s="179"/>
      <c r="B3" s="179"/>
      <c r="C3" s="179"/>
      <c r="D3" s="179"/>
      <c r="E3" s="179"/>
      <c r="F3" s="179"/>
      <c r="G3" s="179"/>
      <c r="H3" s="179"/>
      <c r="I3" s="179"/>
      <c r="J3" s="179"/>
      <c r="K3" s="179"/>
      <c r="AG3" s="122" t="s">
        <v>2</v>
      </c>
      <c r="AK3" s="179"/>
      <c r="AL3" s="179"/>
      <c r="AM3" s="179"/>
      <c r="AN3" s="179"/>
      <c r="AO3" s="179"/>
    </row>
    <row r="4" spans="1:66" ht="18.75" x14ac:dyDescent="0.3">
      <c r="A4" s="118" t="s">
        <v>401</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K4" s="179"/>
      <c r="AL4" s="179"/>
      <c r="AM4" s="179"/>
      <c r="AN4" s="179"/>
      <c r="AO4" s="179"/>
    </row>
    <row r="5" spans="1:66" ht="18.75" x14ac:dyDescent="0.3">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row>
    <row r="6" spans="1:66" ht="18.75" x14ac:dyDescent="0.25">
      <c r="A6" s="11" t="s">
        <v>402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row>
    <row r="7" spans="1:66" x14ac:dyDescent="0.25">
      <c r="A7" s="10" t="s">
        <v>6</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row>
    <row r="8" spans="1:66" ht="18.75" x14ac:dyDescent="0.3">
      <c r="A8" s="179"/>
      <c r="B8" s="179"/>
      <c r="C8" s="179"/>
      <c r="D8" s="179"/>
      <c r="E8" s="179"/>
      <c r="F8" s="179"/>
      <c r="G8" s="179"/>
      <c r="H8" s="179"/>
      <c r="I8" s="179"/>
      <c r="J8" s="179"/>
      <c r="K8" s="179"/>
      <c r="AF8" s="182"/>
      <c r="AK8" s="179"/>
      <c r="AL8" s="179"/>
      <c r="AM8" s="179"/>
      <c r="AN8" s="179"/>
      <c r="AO8" s="179"/>
    </row>
    <row r="9" spans="1:66" ht="18.75" x14ac:dyDescent="0.3">
      <c r="A9" s="116" t="s">
        <v>290</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row>
    <row r="10" spans="1:66" ht="18.75" x14ac:dyDescent="0.3">
      <c r="A10" s="183"/>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row>
    <row r="11" spans="1:66" ht="18.75" x14ac:dyDescent="0.3">
      <c r="A11" s="116" t="s">
        <v>403</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row>
    <row r="12" spans="1:66" x14ac:dyDescent="0.25">
      <c r="A12" s="117" t="s">
        <v>404</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row>
    <row r="13" spans="1:66" ht="15.75" customHeight="1"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245"/>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row>
    <row r="14" spans="1:66" ht="35.25" customHeight="1" x14ac:dyDescent="0.25">
      <c r="A14" s="115" t="s">
        <v>10</v>
      </c>
      <c r="B14" s="115" t="s">
        <v>11</v>
      </c>
      <c r="C14" s="115" t="s">
        <v>12</v>
      </c>
      <c r="D14" s="114" t="s">
        <v>405</v>
      </c>
      <c r="E14" s="114" t="s">
        <v>294</v>
      </c>
      <c r="F14" s="115" t="s">
        <v>406</v>
      </c>
      <c r="G14" s="115"/>
      <c r="H14" s="115" t="s">
        <v>407</v>
      </c>
      <c r="I14" s="115"/>
      <c r="J14" s="115" t="s">
        <v>408</v>
      </c>
      <c r="K14" s="115" t="s">
        <v>409</v>
      </c>
      <c r="L14" s="115"/>
      <c r="M14" s="115"/>
      <c r="N14" s="115"/>
      <c r="O14" s="115"/>
      <c r="P14" s="115"/>
      <c r="Q14" s="115"/>
      <c r="R14" s="115"/>
      <c r="S14" s="115"/>
      <c r="T14" s="115"/>
      <c r="U14" s="115" t="s">
        <v>410</v>
      </c>
      <c r="V14" s="115"/>
      <c r="W14" s="115"/>
      <c r="X14" s="115"/>
      <c r="Y14" s="115"/>
      <c r="Z14" s="115"/>
      <c r="AA14" s="115" t="s">
        <v>411</v>
      </c>
      <c r="AB14" s="115"/>
      <c r="AC14" s="115" t="s">
        <v>412</v>
      </c>
      <c r="AD14" s="115"/>
      <c r="AE14" s="115"/>
      <c r="AF14" s="115"/>
      <c r="AG14" s="115" t="s">
        <v>413</v>
      </c>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row>
    <row r="15" spans="1:66" ht="68.25" customHeight="1" x14ac:dyDescent="0.25">
      <c r="A15" s="115"/>
      <c r="B15" s="115"/>
      <c r="C15" s="115"/>
      <c r="D15" s="114"/>
      <c r="E15" s="114"/>
      <c r="F15" s="115"/>
      <c r="G15" s="115"/>
      <c r="H15" s="115"/>
      <c r="I15" s="115"/>
      <c r="J15" s="115"/>
      <c r="K15" s="115" t="s">
        <v>414</v>
      </c>
      <c r="L15" s="115"/>
      <c r="M15" s="115"/>
      <c r="N15" s="115"/>
      <c r="O15" s="115"/>
      <c r="P15" s="115" t="s">
        <v>415</v>
      </c>
      <c r="Q15" s="115"/>
      <c r="R15" s="115"/>
      <c r="S15" s="115"/>
      <c r="T15" s="115"/>
      <c r="U15" s="115" t="s">
        <v>416</v>
      </c>
      <c r="V15" s="115"/>
      <c r="W15" s="115" t="s">
        <v>417</v>
      </c>
      <c r="X15" s="115"/>
      <c r="Y15" s="115" t="s">
        <v>418</v>
      </c>
      <c r="Z15" s="115"/>
      <c r="AA15" s="115"/>
      <c r="AB15" s="115"/>
      <c r="AC15" s="109" t="s">
        <v>419</v>
      </c>
      <c r="AD15" s="109"/>
      <c r="AE15" s="115" t="s">
        <v>309</v>
      </c>
      <c r="AF15" s="115" t="s">
        <v>420</v>
      </c>
      <c r="AG15" s="115"/>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row>
    <row r="16" spans="1:66" ht="135" customHeight="1" x14ac:dyDescent="0.25">
      <c r="A16" s="115"/>
      <c r="B16" s="115"/>
      <c r="C16" s="115"/>
      <c r="D16" s="114"/>
      <c r="E16" s="114"/>
      <c r="F16" s="202" t="s">
        <v>414</v>
      </c>
      <c r="G16" s="202" t="s">
        <v>45</v>
      </c>
      <c r="H16" s="246" t="s">
        <v>421</v>
      </c>
      <c r="I16" s="246" t="s">
        <v>45</v>
      </c>
      <c r="J16" s="115"/>
      <c r="K16" s="205" t="s">
        <v>422</v>
      </c>
      <c r="L16" s="205" t="s">
        <v>423</v>
      </c>
      <c r="M16" s="205" t="s">
        <v>424</v>
      </c>
      <c r="N16" s="247" t="s">
        <v>425</v>
      </c>
      <c r="O16" s="247" t="s">
        <v>426</v>
      </c>
      <c r="P16" s="205" t="s">
        <v>422</v>
      </c>
      <c r="Q16" s="205" t="s">
        <v>423</v>
      </c>
      <c r="R16" s="205" t="s">
        <v>424</v>
      </c>
      <c r="S16" s="247" t="s">
        <v>425</v>
      </c>
      <c r="T16" s="247" t="s">
        <v>426</v>
      </c>
      <c r="U16" s="205" t="s">
        <v>427</v>
      </c>
      <c r="V16" s="205" t="s">
        <v>428</v>
      </c>
      <c r="W16" s="205" t="s">
        <v>427</v>
      </c>
      <c r="X16" s="205" t="s">
        <v>428</v>
      </c>
      <c r="Y16" s="205" t="s">
        <v>427</v>
      </c>
      <c r="Z16" s="205" t="s">
        <v>428</v>
      </c>
      <c r="AA16" s="205" t="s">
        <v>44</v>
      </c>
      <c r="AB16" s="200" t="s">
        <v>306</v>
      </c>
      <c r="AC16" s="205" t="s">
        <v>44</v>
      </c>
      <c r="AD16" s="205" t="s">
        <v>415</v>
      </c>
      <c r="AE16" s="115"/>
      <c r="AF16" s="115"/>
      <c r="AG16" s="115"/>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row>
    <row r="17" spans="1:61" ht="19.5" customHeight="1" x14ac:dyDescent="0.25">
      <c r="A17" s="198">
        <v>1</v>
      </c>
      <c r="B17" s="198">
        <v>2</v>
      </c>
      <c r="C17" s="198">
        <v>3</v>
      </c>
      <c r="D17" s="198">
        <v>4</v>
      </c>
      <c r="E17" s="198">
        <v>5</v>
      </c>
      <c r="F17" s="198">
        <v>6</v>
      </c>
      <c r="G17" s="198">
        <v>7</v>
      </c>
      <c r="H17" s="198">
        <v>8</v>
      </c>
      <c r="I17" s="198">
        <v>9</v>
      </c>
      <c r="J17" s="198">
        <v>10</v>
      </c>
      <c r="K17" s="200">
        <v>11</v>
      </c>
      <c r="L17" s="198">
        <v>12</v>
      </c>
      <c r="M17" s="198">
        <v>13</v>
      </c>
      <c r="N17" s="198">
        <v>14</v>
      </c>
      <c r="O17" s="198">
        <v>15</v>
      </c>
      <c r="P17" s="198">
        <v>16</v>
      </c>
      <c r="Q17" s="198">
        <v>17</v>
      </c>
      <c r="R17" s="198">
        <v>18</v>
      </c>
      <c r="S17" s="198">
        <v>19</v>
      </c>
      <c r="T17" s="198">
        <v>20</v>
      </c>
      <c r="U17" s="198">
        <v>21</v>
      </c>
      <c r="V17" s="200">
        <v>22</v>
      </c>
      <c r="W17" s="198">
        <v>23</v>
      </c>
      <c r="X17" s="198">
        <v>24</v>
      </c>
      <c r="Y17" s="198">
        <v>25</v>
      </c>
      <c r="Z17" s="200">
        <v>26</v>
      </c>
      <c r="AA17" s="198">
        <v>27</v>
      </c>
      <c r="AB17" s="198">
        <v>28</v>
      </c>
      <c r="AC17" s="211" t="s">
        <v>429</v>
      </c>
      <c r="AD17" s="212" t="s">
        <v>430</v>
      </c>
      <c r="AE17" s="198">
        <v>30</v>
      </c>
      <c r="AF17" s="198">
        <v>31</v>
      </c>
      <c r="AG17" s="198">
        <v>32</v>
      </c>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row>
    <row r="18" spans="1:61" ht="76.5" customHeight="1" x14ac:dyDescent="0.25">
      <c r="A18" s="140">
        <v>0</v>
      </c>
      <c r="B18" s="141" t="s">
        <v>100</v>
      </c>
      <c r="C18" s="142" t="s">
        <v>101</v>
      </c>
      <c r="D18" s="213" t="s">
        <v>101</v>
      </c>
      <c r="E18" s="213" t="s">
        <v>101</v>
      </c>
      <c r="F18" s="213" t="s">
        <v>101</v>
      </c>
      <c r="G18" s="213" t="s">
        <v>101</v>
      </c>
      <c r="H18" s="213" t="s">
        <v>101</v>
      </c>
      <c r="I18" s="213" t="s">
        <v>101</v>
      </c>
      <c r="J18" s="214">
        <f t="shared" ref="J18:AF18" si="0">SUM(J19:J24)</f>
        <v>6.4743847081355934</v>
      </c>
      <c r="K18" s="214">
        <f t="shared" si="0"/>
        <v>65.327512605254228</v>
      </c>
      <c r="L18" s="214">
        <f t="shared" si="0"/>
        <v>2.9288094474576263</v>
      </c>
      <c r="M18" s="214">
        <f t="shared" si="0"/>
        <v>20.958567271186443</v>
      </c>
      <c r="N18" s="214">
        <f t="shared" si="0"/>
        <v>32.666866576271175</v>
      </c>
      <c r="O18" s="214">
        <f t="shared" si="0"/>
        <v>8.7732693103389821</v>
      </c>
      <c r="P18" s="214">
        <f t="shared" si="0"/>
        <v>52.018806312203388</v>
      </c>
      <c r="Q18" s="214">
        <f t="shared" si="0"/>
        <v>1.8081200374576274</v>
      </c>
      <c r="R18" s="214">
        <f t="shared" si="0"/>
        <v>9.5792743711864414</v>
      </c>
      <c r="S18" s="214">
        <f t="shared" si="0"/>
        <v>17.531237576271188</v>
      </c>
      <c r="T18" s="214">
        <f t="shared" si="0"/>
        <v>23.100174327288137</v>
      </c>
      <c r="U18" s="214">
        <f t="shared" si="0"/>
        <v>0</v>
      </c>
      <c r="V18" s="214">
        <f t="shared" si="0"/>
        <v>52.077989531355925</v>
      </c>
      <c r="W18" s="214">
        <f t="shared" si="0"/>
        <v>0</v>
      </c>
      <c r="X18" s="214">
        <f t="shared" si="0"/>
        <v>36.425032109830511</v>
      </c>
      <c r="Y18" s="214">
        <f t="shared" si="0"/>
        <v>0</v>
      </c>
      <c r="Z18" s="214">
        <f t="shared" si="0"/>
        <v>21.388872144576272</v>
      </c>
      <c r="AA18" s="214">
        <f t="shared" si="0"/>
        <v>19.393799608305084</v>
      </c>
      <c r="AB18" s="214">
        <f t="shared" si="0"/>
        <v>18.049020557966102</v>
      </c>
      <c r="AC18" s="214">
        <f t="shared" si="0"/>
        <v>19.005552728813562</v>
      </c>
      <c r="AD18" s="214">
        <f t="shared" si="0"/>
        <v>11.426990839491525</v>
      </c>
      <c r="AE18" s="214">
        <f t="shared" si="0"/>
        <v>43.528849435593223</v>
      </c>
      <c r="AF18" s="214">
        <f t="shared" si="0"/>
        <v>35.950396105593214</v>
      </c>
      <c r="AG18" s="215" t="s">
        <v>101</v>
      </c>
      <c r="AH18" s="248"/>
      <c r="AI18" s="248"/>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row>
    <row r="19" spans="1:61" ht="76.5" customHeight="1" x14ac:dyDescent="0.25">
      <c r="A19" s="136" t="s">
        <v>102</v>
      </c>
      <c r="B19" s="146" t="s">
        <v>103</v>
      </c>
      <c r="C19" s="147" t="s">
        <v>101</v>
      </c>
      <c r="D19" s="215" t="s">
        <v>101</v>
      </c>
      <c r="E19" s="215" t="s">
        <v>101</v>
      </c>
      <c r="F19" s="215" t="s">
        <v>101</v>
      </c>
      <c r="G19" s="215" t="s">
        <v>101</v>
      </c>
      <c r="H19" s="215" t="s">
        <v>101</v>
      </c>
      <c r="I19" s="215" t="s">
        <v>101</v>
      </c>
      <c r="J19" s="216">
        <f t="shared" ref="J19:AF19" si="1">J25</f>
        <v>0.25423728813559321</v>
      </c>
      <c r="K19" s="216">
        <f t="shared" si="1"/>
        <v>0.59058908999999993</v>
      </c>
      <c r="L19" s="216">
        <f t="shared" si="1"/>
        <v>0</v>
      </c>
      <c r="M19" s="216">
        <f t="shared" si="1"/>
        <v>0</v>
      </c>
      <c r="N19" s="216">
        <f t="shared" si="1"/>
        <v>0.56899999999999995</v>
      </c>
      <c r="O19" s="216">
        <f t="shared" si="1"/>
        <v>2.1589089999999998E-2</v>
      </c>
      <c r="P19" s="216">
        <f t="shared" si="1"/>
        <v>2.2026357999999999</v>
      </c>
      <c r="Q19" s="216">
        <f t="shared" si="1"/>
        <v>0.245</v>
      </c>
      <c r="R19" s="216">
        <f t="shared" si="1"/>
        <v>0.19935088000000001</v>
      </c>
      <c r="S19" s="216">
        <f t="shared" si="1"/>
        <v>1.7366958299999999</v>
      </c>
      <c r="T19" s="216">
        <f t="shared" si="1"/>
        <v>2.1589089999999998E-2</v>
      </c>
      <c r="U19" s="216" t="str">
        <f t="shared" si="1"/>
        <v>нд</v>
      </c>
      <c r="V19" s="216">
        <f t="shared" si="1"/>
        <v>0.33630671000000001</v>
      </c>
      <c r="W19" s="216" t="str">
        <f t="shared" si="1"/>
        <v>нд</v>
      </c>
      <c r="X19" s="216">
        <f t="shared" si="1"/>
        <v>0</v>
      </c>
      <c r="Y19" s="216" t="str">
        <f t="shared" si="1"/>
        <v>нд</v>
      </c>
      <c r="Z19" s="216">
        <f t="shared" si="1"/>
        <v>1.6120800000000002</v>
      </c>
      <c r="AA19" s="216">
        <f t="shared" si="1"/>
        <v>0.33630671000000001</v>
      </c>
      <c r="AB19" s="216">
        <f t="shared" si="1"/>
        <v>0.33630671000000001</v>
      </c>
      <c r="AC19" s="216">
        <f t="shared" si="1"/>
        <v>0</v>
      </c>
      <c r="AD19" s="216">
        <f t="shared" si="1"/>
        <v>1.6120800000000002</v>
      </c>
      <c r="AE19" s="216">
        <f t="shared" si="1"/>
        <v>0.59054399813559322</v>
      </c>
      <c r="AF19" s="216">
        <f t="shared" si="1"/>
        <v>2.2026239981355933</v>
      </c>
      <c r="AG19" s="215" t="s">
        <v>101</v>
      </c>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row>
    <row r="20" spans="1:61" ht="76.5" customHeight="1" x14ac:dyDescent="0.25">
      <c r="A20" s="136" t="s">
        <v>104</v>
      </c>
      <c r="B20" s="146" t="s">
        <v>105</v>
      </c>
      <c r="C20" s="147" t="s">
        <v>101</v>
      </c>
      <c r="D20" s="215" t="s">
        <v>101</v>
      </c>
      <c r="E20" s="215" t="s">
        <v>101</v>
      </c>
      <c r="F20" s="215" t="s">
        <v>101</v>
      </c>
      <c r="G20" s="215" t="s">
        <v>101</v>
      </c>
      <c r="H20" s="215" t="s">
        <v>101</v>
      </c>
      <c r="I20" s="215" t="s">
        <v>101</v>
      </c>
      <c r="J20" s="216">
        <f t="shared" ref="J20:AF20" si="2">J48</f>
        <v>3.9719932013559323</v>
      </c>
      <c r="K20" s="216">
        <f t="shared" si="2"/>
        <v>47.828821803389822</v>
      </c>
      <c r="L20" s="216">
        <f t="shared" si="2"/>
        <v>2.3520569050847451</v>
      </c>
      <c r="M20" s="216">
        <f t="shared" si="2"/>
        <v>16.881770661016951</v>
      </c>
      <c r="N20" s="216">
        <f t="shared" si="2"/>
        <v>25.220253016949147</v>
      </c>
      <c r="O20" s="216">
        <f t="shared" si="2"/>
        <v>3.3747412203389833</v>
      </c>
      <c r="P20" s="216">
        <f t="shared" si="2"/>
        <v>21.11764875338983</v>
      </c>
      <c r="Q20" s="216">
        <f t="shared" si="2"/>
        <v>1.1386610050847459</v>
      </c>
      <c r="R20" s="216">
        <f t="shared" si="2"/>
        <v>7.2642608210169497</v>
      </c>
      <c r="S20" s="216">
        <f t="shared" si="2"/>
        <v>10.919182706949153</v>
      </c>
      <c r="T20" s="216">
        <f t="shared" si="2"/>
        <v>1.7955442203389831</v>
      </c>
      <c r="U20" s="216" t="str">
        <f t="shared" si="2"/>
        <v>нд</v>
      </c>
      <c r="V20" s="216">
        <f t="shared" si="2"/>
        <v>38.769019973898303</v>
      </c>
      <c r="W20" s="216" t="str">
        <f t="shared" si="2"/>
        <v>нд</v>
      </c>
      <c r="X20" s="216">
        <f t="shared" si="2"/>
        <v>25.540691296271188</v>
      </c>
      <c r="Y20" s="216" t="str">
        <f t="shared" si="2"/>
        <v>нд</v>
      </c>
      <c r="Z20" s="216">
        <f t="shared" si="2"/>
        <v>2.4436911615254235</v>
      </c>
      <c r="AA20" s="216">
        <f t="shared" si="2"/>
        <v>16.046863898305084</v>
      </c>
      <c r="AB20" s="216">
        <f t="shared" si="2"/>
        <v>14.7020848479661</v>
      </c>
      <c r="AC20" s="216">
        <f t="shared" si="2"/>
        <v>10.333923728813561</v>
      </c>
      <c r="AD20" s="216">
        <f t="shared" si="2"/>
        <v>2.44352167</v>
      </c>
      <c r="AE20" s="216">
        <f t="shared" si="2"/>
        <v>29.00789321881356</v>
      </c>
      <c r="AF20" s="216">
        <f t="shared" si="2"/>
        <v>21.117599719322033</v>
      </c>
      <c r="AG20" s="215" t="s">
        <v>101</v>
      </c>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row>
    <row r="21" spans="1:61" ht="76.5" customHeight="1" x14ac:dyDescent="0.25">
      <c r="A21" s="136" t="s">
        <v>106</v>
      </c>
      <c r="B21" s="146" t="s">
        <v>107</v>
      </c>
      <c r="C21" s="147" t="s">
        <v>101</v>
      </c>
      <c r="D21" s="215" t="s">
        <v>101</v>
      </c>
      <c r="E21" s="215" t="s">
        <v>101</v>
      </c>
      <c r="F21" s="215" t="s">
        <v>101</v>
      </c>
      <c r="G21" s="215" t="s">
        <v>101</v>
      </c>
      <c r="H21" s="215" t="s">
        <v>101</v>
      </c>
      <c r="I21" s="215" t="s">
        <v>101</v>
      </c>
      <c r="J21" s="216">
        <f t="shared" ref="J21:AF21" si="3">J89</f>
        <v>0</v>
      </c>
      <c r="K21" s="216">
        <f t="shared" si="3"/>
        <v>0</v>
      </c>
      <c r="L21" s="216">
        <f t="shared" si="3"/>
        <v>0</v>
      </c>
      <c r="M21" s="216">
        <f t="shared" si="3"/>
        <v>0</v>
      </c>
      <c r="N21" s="216">
        <f t="shared" si="3"/>
        <v>0</v>
      </c>
      <c r="O21" s="216">
        <f t="shared" si="3"/>
        <v>0</v>
      </c>
      <c r="P21" s="216">
        <f t="shared" si="3"/>
        <v>0</v>
      </c>
      <c r="Q21" s="216">
        <f t="shared" si="3"/>
        <v>0</v>
      </c>
      <c r="R21" s="216">
        <f t="shared" si="3"/>
        <v>0</v>
      </c>
      <c r="S21" s="216">
        <f t="shared" si="3"/>
        <v>0</v>
      </c>
      <c r="T21" s="216">
        <f t="shared" si="3"/>
        <v>0</v>
      </c>
      <c r="U21" s="216" t="str">
        <f t="shared" si="3"/>
        <v>нд</v>
      </c>
      <c r="V21" s="216">
        <f t="shared" si="3"/>
        <v>0</v>
      </c>
      <c r="W21" s="216" t="str">
        <f t="shared" si="3"/>
        <v>нд</v>
      </c>
      <c r="X21" s="216">
        <f t="shared" si="3"/>
        <v>0</v>
      </c>
      <c r="Y21" s="216" t="str">
        <f t="shared" si="3"/>
        <v>нд</v>
      </c>
      <c r="Z21" s="216">
        <f t="shared" si="3"/>
        <v>0</v>
      </c>
      <c r="AA21" s="216">
        <f t="shared" si="3"/>
        <v>0</v>
      </c>
      <c r="AB21" s="216">
        <f t="shared" si="3"/>
        <v>0</v>
      </c>
      <c r="AC21" s="216">
        <f t="shared" si="3"/>
        <v>0</v>
      </c>
      <c r="AD21" s="216">
        <f t="shared" si="3"/>
        <v>0</v>
      </c>
      <c r="AE21" s="216">
        <f t="shared" si="3"/>
        <v>0</v>
      </c>
      <c r="AF21" s="216">
        <f t="shared" si="3"/>
        <v>0</v>
      </c>
      <c r="AG21" s="215" t="s">
        <v>101</v>
      </c>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row>
    <row r="22" spans="1:61" ht="76.5" customHeight="1" x14ac:dyDescent="0.25">
      <c r="A22" s="136" t="s">
        <v>108</v>
      </c>
      <c r="B22" s="146" t="s">
        <v>109</v>
      </c>
      <c r="C22" s="147" t="s">
        <v>101</v>
      </c>
      <c r="D22" s="215" t="s">
        <v>101</v>
      </c>
      <c r="E22" s="215" t="s">
        <v>101</v>
      </c>
      <c r="F22" s="215" t="s">
        <v>101</v>
      </c>
      <c r="G22" s="215" t="s">
        <v>101</v>
      </c>
      <c r="H22" s="215" t="s">
        <v>101</v>
      </c>
      <c r="I22" s="215" t="s">
        <v>101</v>
      </c>
      <c r="J22" s="216">
        <f t="shared" ref="J22:AF22" si="4">J92</f>
        <v>0</v>
      </c>
      <c r="K22" s="216">
        <f t="shared" si="4"/>
        <v>12.049551711864407</v>
      </c>
      <c r="L22" s="216">
        <f t="shared" si="4"/>
        <v>0.57675254237288132</v>
      </c>
      <c r="M22" s="216">
        <f t="shared" si="4"/>
        <v>4.0767966101694917</v>
      </c>
      <c r="N22" s="216">
        <f t="shared" si="4"/>
        <v>6.6266135593220339</v>
      </c>
      <c r="O22" s="216">
        <f t="shared" si="4"/>
        <v>0.76938899999999999</v>
      </c>
      <c r="P22" s="216">
        <f t="shared" si="4"/>
        <v>7.4204807418644068</v>
      </c>
      <c r="Q22" s="216">
        <f t="shared" si="4"/>
        <v>0.42445903237288135</v>
      </c>
      <c r="R22" s="216">
        <f t="shared" si="4"/>
        <v>2.1156626701694914</v>
      </c>
      <c r="S22" s="216">
        <f t="shared" si="4"/>
        <v>4.6243590393220337</v>
      </c>
      <c r="T22" s="216">
        <f t="shared" si="4"/>
        <v>0.25600000000000001</v>
      </c>
      <c r="U22" s="216" t="str">
        <f t="shared" si="4"/>
        <v>нд</v>
      </c>
      <c r="V22" s="216">
        <f t="shared" si="4"/>
        <v>12.050033898305085</v>
      </c>
      <c r="W22" s="216" t="str">
        <f t="shared" si="4"/>
        <v>нд</v>
      </c>
      <c r="X22" s="216">
        <f t="shared" si="4"/>
        <v>9.9617118644067801</v>
      </c>
      <c r="Y22" s="216" t="str">
        <f t="shared" si="4"/>
        <v>нд</v>
      </c>
      <c r="Z22" s="216">
        <f t="shared" si="4"/>
        <v>11.904031864406781</v>
      </c>
      <c r="AA22" s="216">
        <f t="shared" si="4"/>
        <v>2.0880000000000001</v>
      </c>
      <c r="AB22" s="216">
        <f t="shared" si="4"/>
        <v>2.0880000000000001</v>
      </c>
      <c r="AC22" s="216">
        <f t="shared" si="4"/>
        <v>7.7490000000000006</v>
      </c>
      <c r="AD22" s="216">
        <f t="shared" si="4"/>
        <v>1.94232</v>
      </c>
      <c r="AE22" s="216">
        <f t="shared" si="4"/>
        <v>9.8369999999999997</v>
      </c>
      <c r="AF22" s="216">
        <f t="shared" si="4"/>
        <v>4.0303199999999997</v>
      </c>
      <c r="AG22" s="215" t="s">
        <v>101</v>
      </c>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row>
    <row r="23" spans="1:61" ht="76.5" customHeight="1" x14ac:dyDescent="0.25">
      <c r="A23" s="136" t="s">
        <v>110</v>
      </c>
      <c r="B23" s="146" t="s">
        <v>111</v>
      </c>
      <c r="C23" s="147" t="s">
        <v>101</v>
      </c>
      <c r="D23" s="215" t="s">
        <v>101</v>
      </c>
      <c r="E23" s="215" t="s">
        <v>101</v>
      </c>
      <c r="F23" s="215" t="s">
        <v>101</v>
      </c>
      <c r="G23" s="215" t="s">
        <v>101</v>
      </c>
      <c r="H23" s="215" t="s">
        <v>101</v>
      </c>
      <c r="I23" s="215" t="s">
        <v>101</v>
      </c>
      <c r="J23" s="216">
        <f t="shared" ref="J23:AF23" si="5">J102</f>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t="str">
        <f t="shared" si="5"/>
        <v>нд</v>
      </c>
      <c r="V23" s="216">
        <f t="shared" si="5"/>
        <v>0</v>
      </c>
      <c r="W23" s="216" t="str">
        <f t="shared" si="5"/>
        <v>нд</v>
      </c>
      <c r="X23" s="216">
        <f t="shared" si="5"/>
        <v>0</v>
      </c>
      <c r="Y23" s="216" t="str">
        <f t="shared" si="5"/>
        <v>нд</v>
      </c>
      <c r="Z23" s="216">
        <f t="shared" si="5"/>
        <v>0</v>
      </c>
      <c r="AA23" s="216">
        <f t="shared" si="5"/>
        <v>0</v>
      </c>
      <c r="AB23" s="216">
        <f t="shared" si="5"/>
        <v>0</v>
      </c>
      <c r="AC23" s="216">
        <f t="shared" si="5"/>
        <v>0</v>
      </c>
      <c r="AD23" s="216">
        <f t="shared" si="5"/>
        <v>0</v>
      </c>
      <c r="AE23" s="216">
        <f t="shared" si="5"/>
        <v>0</v>
      </c>
      <c r="AF23" s="216">
        <f t="shared" si="5"/>
        <v>0</v>
      </c>
      <c r="AG23" s="215" t="s">
        <v>101</v>
      </c>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row>
    <row r="24" spans="1:61" ht="76.5" customHeight="1" x14ac:dyDescent="0.25">
      <c r="A24" s="136" t="s">
        <v>112</v>
      </c>
      <c r="B24" s="146" t="s">
        <v>113</v>
      </c>
      <c r="C24" s="147" t="s">
        <v>101</v>
      </c>
      <c r="D24" s="215" t="s">
        <v>101</v>
      </c>
      <c r="E24" s="215" t="s">
        <v>101</v>
      </c>
      <c r="F24" s="215" t="s">
        <v>101</v>
      </c>
      <c r="G24" s="215" t="s">
        <v>101</v>
      </c>
      <c r="H24" s="215" t="s">
        <v>101</v>
      </c>
      <c r="I24" s="215" t="s">
        <v>101</v>
      </c>
      <c r="J24" s="216">
        <f t="shared" ref="J24:AF24" si="6">J103</f>
        <v>2.2481542186440677</v>
      </c>
      <c r="K24" s="216">
        <f t="shared" si="6"/>
        <v>4.8585500000000001</v>
      </c>
      <c r="L24" s="216">
        <f t="shared" si="6"/>
        <v>0</v>
      </c>
      <c r="M24" s="216">
        <f t="shared" si="6"/>
        <v>0</v>
      </c>
      <c r="N24" s="216">
        <f t="shared" si="6"/>
        <v>0.251</v>
      </c>
      <c r="O24" s="216">
        <f t="shared" si="6"/>
        <v>4.6075499999999998</v>
      </c>
      <c r="P24" s="216">
        <f t="shared" si="6"/>
        <v>21.278041016949153</v>
      </c>
      <c r="Q24" s="216">
        <f t="shared" si="6"/>
        <v>0</v>
      </c>
      <c r="R24" s="216">
        <f t="shared" si="6"/>
        <v>0</v>
      </c>
      <c r="S24" s="216">
        <f t="shared" si="6"/>
        <v>0.251</v>
      </c>
      <c r="T24" s="216">
        <f t="shared" si="6"/>
        <v>21.027041016949152</v>
      </c>
      <c r="U24" s="216" t="str">
        <f t="shared" si="6"/>
        <v>нд</v>
      </c>
      <c r="V24" s="216">
        <f t="shared" si="6"/>
        <v>0.92262894915254245</v>
      </c>
      <c r="W24" s="216" t="str">
        <f t="shared" si="6"/>
        <v>нд</v>
      </c>
      <c r="X24" s="216">
        <f t="shared" si="6"/>
        <v>0.92262894915254245</v>
      </c>
      <c r="Y24" s="216" t="str">
        <f t="shared" si="6"/>
        <v>нд</v>
      </c>
      <c r="Z24" s="216">
        <f t="shared" si="6"/>
        <v>5.429069118644068</v>
      </c>
      <c r="AA24" s="216">
        <f t="shared" si="6"/>
        <v>0.92262900000000003</v>
      </c>
      <c r="AB24" s="216">
        <f t="shared" si="6"/>
        <v>0.92262900000000003</v>
      </c>
      <c r="AC24" s="216">
        <f t="shared" si="6"/>
        <v>0.92262900000000003</v>
      </c>
      <c r="AD24" s="216">
        <f t="shared" si="6"/>
        <v>5.429069169491525</v>
      </c>
      <c r="AE24" s="216">
        <f t="shared" si="6"/>
        <v>4.093412218644068</v>
      </c>
      <c r="AF24" s="216">
        <f t="shared" si="6"/>
        <v>8.5998523881355915</v>
      </c>
      <c r="AG24" s="215" t="s">
        <v>101</v>
      </c>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row>
    <row r="25" spans="1:61" ht="76.5" customHeight="1" x14ac:dyDescent="0.25">
      <c r="A25" s="151" t="s">
        <v>114</v>
      </c>
      <c r="B25" s="152" t="s">
        <v>115</v>
      </c>
      <c r="C25" s="147" t="s">
        <v>101</v>
      </c>
      <c r="D25" s="215" t="s">
        <v>101</v>
      </c>
      <c r="E25" s="215" t="s">
        <v>101</v>
      </c>
      <c r="F25" s="215" t="s">
        <v>101</v>
      </c>
      <c r="G25" s="215" t="s">
        <v>101</v>
      </c>
      <c r="H25" s="215" t="s">
        <v>101</v>
      </c>
      <c r="I25" s="215" t="s">
        <v>101</v>
      </c>
      <c r="J25" s="216">
        <f t="shared" ref="J25:T25" si="7">J26</f>
        <v>0.25423728813559321</v>
      </c>
      <c r="K25" s="216">
        <f t="shared" si="7"/>
        <v>0.59058908999999993</v>
      </c>
      <c r="L25" s="216">
        <f t="shared" si="7"/>
        <v>0</v>
      </c>
      <c r="M25" s="216">
        <f t="shared" si="7"/>
        <v>0</v>
      </c>
      <c r="N25" s="216">
        <f t="shared" si="7"/>
        <v>0.56899999999999995</v>
      </c>
      <c r="O25" s="216">
        <f t="shared" si="7"/>
        <v>2.1589089999999998E-2</v>
      </c>
      <c r="P25" s="216">
        <f t="shared" si="7"/>
        <v>2.2026357999999999</v>
      </c>
      <c r="Q25" s="216">
        <f t="shared" si="7"/>
        <v>0.245</v>
      </c>
      <c r="R25" s="216">
        <f t="shared" si="7"/>
        <v>0.19935088000000001</v>
      </c>
      <c r="S25" s="216">
        <f t="shared" si="7"/>
        <v>1.7366958299999999</v>
      </c>
      <c r="T25" s="216">
        <f t="shared" si="7"/>
        <v>2.1589089999999998E-2</v>
      </c>
      <c r="U25" s="216" t="s">
        <v>101</v>
      </c>
      <c r="V25" s="216">
        <f>V26</f>
        <v>0.33630671000000001</v>
      </c>
      <c r="W25" s="216" t="s">
        <v>101</v>
      </c>
      <c r="X25" s="216">
        <f>X26</f>
        <v>0</v>
      </c>
      <c r="Y25" s="216" t="s">
        <v>101</v>
      </c>
      <c r="Z25" s="216">
        <f t="shared" ref="Z25:AF25" si="8">Z26</f>
        <v>1.6120800000000002</v>
      </c>
      <c r="AA25" s="216">
        <f t="shared" si="8"/>
        <v>0.33630671000000001</v>
      </c>
      <c r="AB25" s="216">
        <f t="shared" si="8"/>
        <v>0.33630671000000001</v>
      </c>
      <c r="AC25" s="216">
        <f t="shared" si="8"/>
        <v>0</v>
      </c>
      <c r="AD25" s="216">
        <f t="shared" si="8"/>
        <v>1.6120800000000002</v>
      </c>
      <c r="AE25" s="216">
        <f t="shared" si="8"/>
        <v>0.59054399813559322</v>
      </c>
      <c r="AF25" s="216">
        <f t="shared" si="8"/>
        <v>2.2026239981355933</v>
      </c>
      <c r="AG25" s="215" t="s">
        <v>101</v>
      </c>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row>
    <row r="26" spans="1:61" ht="76.5" customHeight="1" x14ac:dyDescent="0.25">
      <c r="A26" s="151" t="s">
        <v>116</v>
      </c>
      <c r="B26" s="152" t="s">
        <v>117</v>
      </c>
      <c r="C26" s="147" t="s">
        <v>101</v>
      </c>
      <c r="D26" s="215" t="s">
        <v>101</v>
      </c>
      <c r="E26" s="215" t="s">
        <v>101</v>
      </c>
      <c r="F26" s="215" t="s">
        <v>101</v>
      </c>
      <c r="G26" s="215" t="s">
        <v>101</v>
      </c>
      <c r="H26" s="215" t="s">
        <v>101</v>
      </c>
      <c r="I26" s="215" t="s">
        <v>101</v>
      </c>
      <c r="J26" s="216">
        <f t="shared" ref="J26:T26" si="9">J27+J31+J32</f>
        <v>0.25423728813559321</v>
      </c>
      <c r="K26" s="216">
        <f t="shared" si="9"/>
        <v>0.59058908999999993</v>
      </c>
      <c r="L26" s="216">
        <f t="shared" si="9"/>
        <v>0</v>
      </c>
      <c r="M26" s="216">
        <f t="shared" si="9"/>
        <v>0</v>
      </c>
      <c r="N26" s="216">
        <f t="shared" si="9"/>
        <v>0.56899999999999995</v>
      </c>
      <c r="O26" s="216">
        <f t="shared" si="9"/>
        <v>2.1589089999999998E-2</v>
      </c>
      <c r="P26" s="216">
        <f t="shared" si="9"/>
        <v>2.2026357999999999</v>
      </c>
      <c r="Q26" s="216">
        <f t="shared" si="9"/>
        <v>0.245</v>
      </c>
      <c r="R26" s="216">
        <f t="shared" si="9"/>
        <v>0.19935088000000001</v>
      </c>
      <c r="S26" s="216">
        <f t="shared" si="9"/>
        <v>1.7366958299999999</v>
      </c>
      <c r="T26" s="216">
        <f t="shared" si="9"/>
        <v>2.1589089999999998E-2</v>
      </c>
      <c r="U26" s="216" t="s">
        <v>101</v>
      </c>
      <c r="V26" s="216">
        <f>V27+V31+V32</f>
        <v>0.33630671000000001</v>
      </c>
      <c r="W26" s="216" t="s">
        <v>101</v>
      </c>
      <c r="X26" s="216">
        <f>X27+X31+X32</f>
        <v>0</v>
      </c>
      <c r="Y26" s="216" t="s">
        <v>101</v>
      </c>
      <c r="Z26" s="216">
        <f t="shared" ref="Z26:AF26" si="10">Z27+Z31+Z32</f>
        <v>1.6120800000000002</v>
      </c>
      <c r="AA26" s="216">
        <f t="shared" si="10"/>
        <v>0.33630671000000001</v>
      </c>
      <c r="AB26" s="216">
        <f t="shared" si="10"/>
        <v>0.33630671000000001</v>
      </c>
      <c r="AC26" s="216">
        <f t="shared" si="10"/>
        <v>0</v>
      </c>
      <c r="AD26" s="216">
        <f t="shared" si="10"/>
        <v>1.6120800000000002</v>
      </c>
      <c r="AE26" s="216">
        <f t="shared" si="10"/>
        <v>0.59054399813559322</v>
      </c>
      <c r="AF26" s="216">
        <f t="shared" si="10"/>
        <v>2.2026239981355933</v>
      </c>
      <c r="AG26" s="215" t="s">
        <v>101</v>
      </c>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row>
    <row r="27" spans="1:61" ht="76.5" customHeight="1" x14ac:dyDescent="0.25">
      <c r="A27" s="151" t="s">
        <v>118</v>
      </c>
      <c r="B27" s="152" t="s">
        <v>119</v>
      </c>
      <c r="C27" s="147" t="s">
        <v>101</v>
      </c>
      <c r="D27" s="215" t="s">
        <v>101</v>
      </c>
      <c r="E27" s="215" t="s">
        <v>101</v>
      </c>
      <c r="F27" s="215" t="s">
        <v>101</v>
      </c>
      <c r="G27" s="215" t="s">
        <v>101</v>
      </c>
      <c r="H27" s="215" t="s">
        <v>101</v>
      </c>
      <c r="I27" s="215" t="s">
        <v>101</v>
      </c>
      <c r="J27" s="216">
        <f t="shared" ref="J27:T27" si="11">SUM(J28:J30)</f>
        <v>0.25423728813559321</v>
      </c>
      <c r="K27" s="216">
        <f t="shared" si="11"/>
        <v>0.59058908999999993</v>
      </c>
      <c r="L27" s="218">
        <f t="shared" si="11"/>
        <v>0</v>
      </c>
      <c r="M27" s="218">
        <f t="shared" si="11"/>
        <v>0</v>
      </c>
      <c r="N27" s="218">
        <f t="shared" si="11"/>
        <v>0.56899999999999995</v>
      </c>
      <c r="O27" s="218">
        <f t="shared" si="11"/>
        <v>2.1589089999999998E-2</v>
      </c>
      <c r="P27" s="216">
        <f t="shared" si="11"/>
        <v>2.2026357999999999</v>
      </c>
      <c r="Q27" s="218">
        <f t="shared" si="11"/>
        <v>0.245</v>
      </c>
      <c r="R27" s="218">
        <f t="shared" si="11"/>
        <v>0.19935088000000001</v>
      </c>
      <c r="S27" s="218">
        <f t="shared" si="11"/>
        <v>1.7366958299999999</v>
      </c>
      <c r="T27" s="218">
        <f t="shared" si="11"/>
        <v>2.1589089999999998E-2</v>
      </c>
      <c r="U27" s="148" t="s">
        <v>101</v>
      </c>
      <c r="V27" s="216">
        <f>SUM(V28:V30)</f>
        <v>0.33630671000000001</v>
      </c>
      <c r="W27" s="148" t="s">
        <v>101</v>
      </c>
      <c r="X27" s="216">
        <f>SUM(X28:X30)</f>
        <v>0</v>
      </c>
      <c r="Y27" s="148" t="s">
        <v>101</v>
      </c>
      <c r="Z27" s="216">
        <f t="shared" ref="Z27:AF27" si="12">SUM(Z28:Z30)</f>
        <v>1.6120800000000002</v>
      </c>
      <c r="AA27" s="218">
        <f t="shared" si="12"/>
        <v>0.33630671000000001</v>
      </c>
      <c r="AB27" s="216">
        <f t="shared" si="12"/>
        <v>0.33630671000000001</v>
      </c>
      <c r="AC27" s="218">
        <f t="shared" si="12"/>
        <v>0</v>
      </c>
      <c r="AD27" s="216">
        <f t="shared" si="12"/>
        <v>1.6120800000000002</v>
      </c>
      <c r="AE27" s="216">
        <f t="shared" si="12"/>
        <v>0.59054399813559322</v>
      </c>
      <c r="AF27" s="218">
        <f t="shared" si="12"/>
        <v>2.2026239981355933</v>
      </c>
      <c r="AG27" s="215" t="s">
        <v>101</v>
      </c>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row>
    <row r="28" spans="1:61" ht="76.5" customHeight="1" x14ac:dyDescent="0.25">
      <c r="A28" s="151" t="s">
        <v>118</v>
      </c>
      <c r="B28" s="162" t="s">
        <v>120</v>
      </c>
      <c r="C28" s="147" t="s">
        <v>121</v>
      </c>
      <c r="D28" s="215" t="s">
        <v>343</v>
      </c>
      <c r="E28" s="215">
        <v>2015</v>
      </c>
      <c r="F28" s="215">
        <v>2016</v>
      </c>
      <c r="G28" s="215" t="s">
        <v>101</v>
      </c>
      <c r="H28" s="215" t="s">
        <v>101</v>
      </c>
      <c r="I28" s="215" t="s">
        <v>101</v>
      </c>
      <c r="J28" s="216">
        <f>0.3/1.18</f>
        <v>0.25423728813559321</v>
      </c>
      <c r="K28" s="216">
        <f t="shared" ref="K28:K59" si="13">SUM(L28:O28)</f>
        <v>0.59058908999999993</v>
      </c>
      <c r="L28" s="218">
        <v>0</v>
      </c>
      <c r="M28" s="218">
        <v>0</v>
      </c>
      <c r="N28" s="218">
        <v>0.56899999999999995</v>
      </c>
      <c r="O28" s="218">
        <v>2.1589089999999998E-2</v>
      </c>
      <c r="P28" s="216">
        <f t="shared" ref="P28:P59" si="14">SUM(Q28:T28)</f>
        <v>0.59058908999999993</v>
      </c>
      <c r="Q28" s="218">
        <v>0</v>
      </c>
      <c r="R28" s="218">
        <v>0</v>
      </c>
      <c r="S28" s="218">
        <v>0.56899999999999995</v>
      </c>
      <c r="T28" s="218">
        <v>2.1589089999999998E-2</v>
      </c>
      <c r="U28" s="148" t="s">
        <v>101</v>
      </c>
      <c r="V28" s="216">
        <v>0.33630671000000001</v>
      </c>
      <c r="W28" s="148" t="s">
        <v>101</v>
      </c>
      <c r="X28" s="216">
        <v>0</v>
      </c>
      <c r="Y28" s="148" t="s">
        <v>101</v>
      </c>
      <c r="Z28" s="216">
        <v>0</v>
      </c>
      <c r="AA28" s="216">
        <v>0.33630671000000001</v>
      </c>
      <c r="AB28" s="216">
        <v>0.33630671000000001</v>
      </c>
      <c r="AC28" s="218">
        <v>0</v>
      </c>
      <c r="AD28" s="216">
        <v>0</v>
      </c>
      <c r="AE28" s="216">
        <f>J28+V28+X28</f>
        <v>0.59054399813559322</v>
      </c>
      <c r="AF28" s="216">
        <f t="shared" ref="AF28:AF59" si="15">AD28+AB28+J28</f>
        <v>0.59054399813559322</v>
      </c>
      <c r="AG28" s="215" t="s">
        <v>101</v>
      </c>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row>
    <row r="29" spans="1:61" ht="76.5" customHeight="1" x14ac:dyDescent="0.25">
      <c r="A29" s="151" t="s">
        <v>118</v>
      </c>
      <c r="B29" s="158" t="s">
        <v>122</v>
      </c>
      <c r="C29" s="249" t="s">
        <v>123</v>
      </c>
      <c r="D29" s="219" t="s">
        <v>344</v>
      </c>
      <c r="E29" s="219">
        <v>2017</v>
      </c>
      <c r="F29" s="219" t="s">
        <v>101</v>
      </c>
      <c r="G29" s="219">
        <v>2017</v>
      </c>
      <c r="H29" s="215" t="s">
        <v>101</v>
      </c>
      <c r="I29" s="215" t="s">
        <v>101</v>
      </c>
      <c r="J29" s="216">
        <v>0</v>
      </c>
      <c r="K29" s="216">
        <f t="shared" si="13"/>
        <v>0</v>
      </c>
      <c r="L29" s="218">
        <v>0</v>
      </c>
      <c r="M29" s="218">
        <v>0</v>
      </c>
      <c r="N29" s="218">
        <v>0</v>
      </c>
      <c r="O29" s="218">
        <v>0</v>
      </c>
      <c r="P29" s="216">
        <f t="shared" si="14"/>
        <v>0.95027674000000006</v>
      </c>
      <c r="Q29" s="218">
        <v>0.15</v>
      </c>
      <c r="R29" s="216">
        <v>0.10011</v>
      </c>
      <c r="S29" s="216">
        <v>0.70016674000000001</v>
      </c>
      <c r="T29" s="218">
        <v>0</v>
      </c>
      <c r="U29" s="148" t="s">
        <v>101</v>
      </c>
      <c r="V29" s="216">
        <v>0</v>
      </c>
      <c r="W29" s="148" t="s">
        <v>101</v>
      </c>
      <c r="X29" s="216">
        <v>0</v>
      </c>
      <c r="Y29" s="148" t="s">
        <v>101</v>
      </c>
      <c r="Z29" s="216">
        <v>0.95028000000000001</v>
      </c>
      <c r="AA29" s="218">
        <v>0</v>
      </c>
      <c r="AB29" s="216">
        <v>0</v>
      </c>
      <c r="AC29" s="218">
        <v>0</v>
      </c>
      <c r="AD29" s="216">
        <v>0.95028000000000001</v>
      </c>
      <c r="AE29" s="216">
        <v>0</v>
      </c>
      <c r="AF29" s="216">
        <f t="shared" si="15"/>
        <v>0.95028000000000001</v>
      </c>
      <c r="AG29" s="222" t="s">
        <v>346</v>
      </c>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row>
    <row r="30" spans="1:61" ht="76.5" customHeight="1" x14ac:dyDescent="0.25">
      <c r="A30" s="151" t="s">
        <v>118</v>
      </c>
      <c r="B30" s="158" t="s">
        <v>124</v>
      </c>
      <c r="C30" s="249" t="s">
        <v>125</v>
      </c>
      <c r="D30" s="219" t="s">
        <v>344</v>
      </c>
      <c r="E30" s="219">
        <v>2017</v>
      </c>
      <c r="F30" s="219" t="s">
        <v>101</v>
      </c>
      <c r="G30" s="219">
        <v>2017</v>
      </c>
      <c r="H30" s="215" t="s">
        <v>101</v>
      </c>
      <c r="I30" s="215" t="s">
        <v>101</v>
      </c>
      <c r="J30" s="216">
        <v>0</v>
      </c>
      <c r="K30" s="216">
        <f t="shared" si="13"/>
        <v>0</v>
      </c>
      <c r="L30" s="218">
        <v>0</v>
      </c>
      <c r="M30" s="218">
        <v>0</v>
      </c>
      <c r="N30" s="218">
        <v>0</v>
      </c>
      <c r="O30" s="218">
        <v>0</v>
      </c>
      <c r="P30" s="216">
        <f t="shared" si="14"/>
        <v>0.66176996999999993</v>
      </c>
      <c r="Q30" s="218">
        <v>9.5000000000000001E-2</v>
      </c>
      <c r="R30" s="216">
        <v>9.9240880000000004E-2</v>
      </c>
      <c r="S30" s="216">
        <v>0.46752908999999998</v>
      </c>
      <c r="T30" s="218">
        <v>0</v>
      </c>
      <c r="U30" s="148" t="s">
        <v>101</v>
      </c>
      <c r="V30" s="216">
        <v>0</v>
      </c>
      <c r="W30" s="161" t="s">
        <v>101</v>
      </c>
      <c r="X30" s="216">
        <v>0</v>
      </c>
      <c r="Y30" s="161" t="s">
        <v>101</v>
      </c>
      <c r="Z30" s="216">
        <v>0.66180000000000005</v>
      </c>
      <c r="AA30" s="216">
        <v>0</v>
      </c>
      <c r="AB30" s="216">
        <v>0</v>
      </c>
      <c r="AC30" s="216">
        <v>0</v>
      </c>
      <c r="AD30" s="216">
        <v>0.66180000000000005</v>
      </c>
      <c r="AE30" s="216">
        <v>0</v>
      </c>
      <c r="AF30" s="216">
        <f t="shared" si="15"/>
        <v>0.66180000000000005</v>
      </c>
      <c r="AG30" s="222" t="s">
        <v>347</v>
      </c>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row>
    <row r="31" spans="1:61" ht="76.5" customHeight="1" x14ac:dyDescent="0.25">
      <c r="A31" s="151" t="s">
        <v>126</v>
      </c>
      <c r="B31" s="152" t="s">
        <v>127</v>
      </c>
      <c r="C31" s="147" t="s">
        <v>101</v>
      </c>
      <c r="D31" s="215" t="s">
        <v>101</v>
      </c>
      <c r="E31" s="215" t="s">
        <v>101</v>
      </c>
      <c r="F31" s="215" t="s">
        <v>101</v>
      </c>
      <c r="G31" s="215" t="s">
        <v>101</v>
      </c>
      <c r="H31" s="215" t="s">
        <v>101</v>
      </c>
      <c r="I31" s="215" t="s">
        <v>101</v>
      </c>
      <c r="J31" s="216">
        <v>0</v>
      </c>
      <c r="K31" s="216">
        <f t="shared" si="13"/>
        <v>0</v>
      </c>
      <c r="L31" s="218">
        <v>0</v>
      </c>
      <c r="M31" s="218">
        <v>0</v>
      </c>
      <c r="N31" s="218">
        <v>0</v>
      </c>
      <c r="O31" s="218">
        <v>0</v>
      </c>
      <c r="P31" s="216">
        <f t="shared" si="14"/>
        <v>0</v>
      </c>
      <c r="Q31" s="218">
        <v>0</v>
      </c>
      <c r="R31" s="218">
        <v>0</v>
      </c>
      <c r="S31" s="218">
        <v>0</v>
      </c>
      <c r="T31" s="218">
        <v>0</v>
      </c>
      <c r="U31" s="148" t="s">
        <v>101</v>
      </c>
      <c r="V31" s="216">
        <v>0</v>
      </c>
      <c r="W31" s="148" t="s">
        <v>101</v>
      </c>
      <c r="X31" s="216">
        <v>0</v>
      </c>
      <c r="Y31" s="148" t="s">
        <v>101</v>
      </c>
      <c r="Z31" s="216">
        <v>0</v>
      </c>
      <c r="AA31" s="218">
        <v>0</v>
      </c>
      <c r="AB31" s="216">
        <v>0</v>
      </c>
      <c r="AC31" s="218">
        <v>0</v>
      </c>
      <c r="AD31" s="216">
        <v>0</v>
      </c>
      <c r="AE31" s="216">
        <v>0</v>
      </c>
      <c r="AF31" s="216">
        <f t="shared" si="15"/>
        <v>0</v>
      </c>
      <c r="AG31" s="215" t="s">
        <v>101</v>
      </c>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row>
    <row r="32" spans="1:61" ht="76.5" customHeight="1" x14ac:dyDescent="0.25">
      <c r="A32" s="151" t="s">
        <v>128</v>
      </c>
      <c r="B32" s="152" t="s">
        <v>129</v>
      </c>
      <c r="C32" s="147" t="s">
        <v>101</v>
      </c>
      <c r="D32" s="215" t="s">
        <v>101</v>
      </c>
      <c r="E32" s="215" t="s">
        <v>101</v>
      </c>
      <c r="F32" s="215" t="s">
        <v>101</v>
      </c>
      <c r="G32" s="215" t="s">
        <v>101</v>
      </c>
      <c r="H32" s="215" t="s">
        <v>101</v>
      </c>
      <c r="I32" s="215" t="s">
        <v>101</v>
      </c>
      <c r="J32" s="216">
        <v>0</v>
      </c>
      <c r="K32" s="216">
        <f t="shared" si="13"/>
        <v>0</v>
      </c>
      <c r="L32" s="218">
        <v>0</v>
      </c>
      <c r="M32" s="218">
        <v>0</v>
      </c>
      <c r="N32" s="218">
        <v>0</v>
      </c>
      <c r="O32" s="218">
        <v>0</v>
      </c>
      <c r="P32" s="216">
        <f t="shared" si="14"/>
        <v>0</v>
      </c>
      <c r="Q32" s="218">
        <v>0</v>
      </c>
      <c r="R32" s="218">
        <v>0</v>
      </c>
      <c r="S32" s="218">
        <v>0</v>
      </c>
      <c r="T32" s="218">
        <v>0</v>
      </c>
      <c r="U32" s="148" t="s">
        <v>101</v>
      </c>
      <c r="V32" s="216">
        <v>0</v>
      </c>
      <c r="W32" s="148" t="s">
        <v>101</v>
      </c>
      <c r="X32" s="216">
        <v>0</v>
      </c>
      <c r="Y32" s="148" t="s">
        <v>101</v>
      </c>
      <c r="Z32" s="216">
        <v>0</v>
      </c>
      <c r="AA32" s="218">
        <v>0</v>
      </c>
      <c r="AB32" s="216">
        <v>0</v>
      </c>
      <c r="AC32" s="218">
        <v>0</v>
      </c>
      <c r="AD32" s="216">
        <v>0</v>
      </c>
      <c r="AE32" s="216">
        <v>0</v>
      </c>
      <c r="AF32" s="216">
        <f t="shared" si="15"/>
        <v>0</v>
      </c>
      <c r="AG32" s="215" t="s">
        <v>101</v>
      </c>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row>
    <row r="33" spans="1:61" ht="76.5" customHeight="1" x14ac:dyDescent="0.25">
      <c r="A33" s="151" t="s">
        <v>130</v>
      </c>
      <c r="B33" s="152" t="s">
        <v>131</v>
      </c>
      <c r="C33" s="147" t="s">
        <v>101</v>
      </c>
      <c r="D33" s="215" t="s">
        <v>101</v>
      </c>
      <c r="E33" s="215" t="s">
        <v>101</v>
      </c>
      <c r="F33" s="215" t="s">
        <v>101</v>
      </c>
      <c r="G33" s="215" t="s">
        <v>101</v>
      </c>
      <c r="H33" s="215" t="s">
        <v>101</v>
      </c>
      <c r="I33" s="215" t="s">
        <v>101</v>
      </c>
      <c r="J33" s="216">
        <f>SUM(J34:J35)</f>
        <v>0</v>
      </c>
      <c r="K33" s="216">
        <f t="shared" si="13"/>
        <v>0</v>
      </c>
      <c r="L33" s="218">
        <f>SUM(L34:L35)</f>
        <v>0</v>
      </c>
      <c r="M33" s="218">
        <f>SUM(M34:M35)</f>
        <v>0</v>
      </c>
      <c r="N33" s="218">
        <f>SUM(N34:N35)</f>
        <v>0</v>
      </c>
      <c r="O33" s="218">
        <f>SUM(O34:O35)</f>
        <v>0</v>
      </c>
      <c r="P33" s="216">
        <f t="shared" si="14"/>
        <v>0</v>
      </c>
      <c r="Q33" s="218">
        <f>SUM(Q34:Q35)</f>
        <v>0</v>
      </c>
      <c r="R33" s="218">
        <f>SUM(R34:R35)</f>
        <v>0</v>
      </c>
      <c r="S33" s="218">
        <f>SUM(S34:S35)</f>
        <v>0</v>
      </c>
      <c r="T33" s="218">
        <f>SUM(T34:T35)</f>
        <v>0</v>
      </c>
      <c r="U33" s="148" t="s">
        <v>101</v>
      </c>
      <c r="V33" s="216">
        <f>SUM(V34:V35)</f>
        <v>0</v>
      </c>
      <c r="W33" s="148" t="s">
        <v>101</v>
      </c>
      <c r="X33" s="216">
        <f>SUM(X34:X35)</f>
        <v>0</v>
      </c>
      <c r="Y33" s="148" t="s">
        <v>101</v>
      </c>
      <c r="Z33" s="216">
        <f t="shared" ref="Z33:AE33" si="16">SUM(Z34:Z35)</f>
        <v>0</v>
      </c>
      <c r="AA33" s="218">
        <f t="shared" si="16"/>
        <v>0</v>
      </c>
      <c r="AB33" s="216">
        <f t="shared" si="16"/>
        <v>0</v>
      </c>
      <c r="AC33" s="218">
        <f t="shared" si="16"/>
        <v>0</v>
      </c>
      <c r="AD33" s="216">
        <f t="shared" si="16"/>
        <v>0</v>
      </c>
      <c r="AE33" s="216">
        <f t="shared" si="16"/>
        <v>0</v>
      </c>
      <c r="AF33" s="216">
        <f t="shared" si="15"/>
        <v>0</v>
      </c>
      <c r="AG33" s="215" t="s">
        <v>101</v>
      </c>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row>
    <row r="34" spans="1:61" ht="76.5" customHeight="1" x14ac:dyDescent="0.25">
      <c r="A34" s="151" t="s">
        <v>132</v>
      </c>
      <c r="B34" s="152" t="s">
        <v>133</v>
      </c>
      <c r="C34" s="147" t="s">
        <v>101</v>
      </c>
      <c r="D34" s="215" t="s">
        <v>101</v>
      </c>
      <c r="E34" s="215" t="s">
        <v>101</v>
      </c>
      <c r="F34" s="215" t="s">
        <v>101</v>
      </c>
      <c r="G34" s="215" t="s">
        <v>101</v>
      </c>
      <c r="H34" s="215" t="s">
        <v>101</v>
      </c>
      <c r="I34" s="215" t="s">
        <v>101</v>
      </c>
      <c r="J34" s="216">
        <v>0</v>
      </c>
      <c r="K34" s="216">
        <f t="shared" si="13"/>
        <v>0</v>
      </c>
      <c r="L34" s="218">
        <v>0</v>
      </c>
      <c r="M34" s="218">
        <v>0</v>
      </c>
      <c r="N34" s="218">
        <v>0</v>
      </c>
      <c r="O34" s="218">
        <v>0</v>
      </c>
      <c r="P34" s="216">
        <f t="shared" si="14"/>
        <v>0</v>
      </c>
      <c r="Q34" s="218">
        <v>0</v>
      </c>
      <c r="R34" s="218">
        <v>0</v>
      </c>
      <c r="S34" s="218">
        <v>0</v>
      </c>
      <c r="T34" s="218">
        <v>0</v>
      </c>
      <c r="U34" s="148" t="s">
        <v>101</v>
      </c>
      <c r="V34" s="216">
        <v>0</v>
      </c>
      <c r="W34" s="148" t="s">
        <v>101</v>
      </c>
      <c r="X34" s="216">
        <v>0</v>
      </c>
      <c r="Y34" s="148" t="s">
        <v>101</v>
      </c>
      <c r="Z34" s="216">
        <v>0</v>
      </c>
      <c r="AA34" s="218">
        <v>0</v>
      </c>
      <c r="AB34" s="216">
        <v>0</v>
      </c>
      <c r="AC34" s="218">
        <v>0</v>
      </c>
      <c r="AD34" s="216">
        <v>0</v>
      </c>
      <c r="AE34" s="216">
        <v>0</v>
      </c>
      <c r="AF34" s="216">
        <f t="shared" si="15"/>
        <v>0</v>
      </c>
      <c r="AG34" s="215" t="s">
        <v>101</v>
      </c>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row>
    <row r="35" spans="1:61" ht="76.5" customHeight="1" x14ac:dyDescent="0.25">
      <c r="A35" s="151" t="s">
        <v>134</v>
      </c>
      <c r="B35" s="152" t="s">
        <v>135</v>
      </c>
      <c r="C35" s="147" t="s">
        <v>101</v>
      </c>
      <c r="D35" s="215" t="s">
        <v>101</v>
      </c>
      <c r="E35" s="215" t="s">
        <v>101</v>
      </c>
      <c r="F35" s="215" t="s">
        <v>101</v>
      </c>
      <c r="G35" s="215" t="s">
        <v>101</v>
      </c>
      <c r="H35" s="215" t="s">
        <v>101</v>
      </c>
      <c r="I35" s="215" t="s">
        <v>101</v>
      </c>
      <c r="J35" s="216">
        <v>0</v>
      </c>
      <c r="K35" s="216">
        <f t="shared" si="13"/>
        <v>0</v>
      </c>
      <c r="L35" s="218">
        <v>0</v>
      </c>
      <c r="M35" s="218">
        <v>0</v>
      </c>
      <c r="N35" s="218">
        <v>0</v>
      </c>
      <c r="O35" s="218">
        <v>0</v>
      </c>
      <c r="P35" s="216">
        <f t="shared" si="14"/>
        <v>0</v>
      </c>
      <c r="Q35" s="218">
        <v>0</v>
      </c>
      <c r="R35" s="218">
        <v>0</v>
      </c>
      <c r="S35" s="218">
        <v>0</v>
      </c>
      <c r="T35" s="218">
        <v>0</v>
      </c>
      <c r="U35" s="148" t="s">
        <v>101</v>
      </c>
      <c r="V35" s="216">
        <v>0</v>
      </c>
      <c r="W35" s="148" t="s">
        <v>101</v>
      </c>
      <c r="X35" s="216">
        <v>0</v>
      </c>
      <c r="Y35" s="148" t="s">
        <v>101</v>
      </c>
      <c r="Z35" s="216">
        <v>0</v>
      </c>
      <c r="AA35" s="218">
        <v>0</v>
      </c>
      <c r="AB35" s="216">
        <v>0</v>
      </c>
      <c r="AC35" s="218">
        <v>0</v>
      </c>
      <c r="AD35" s="216">
        <v>0</v>
      </c>
      <c r="AE35" s="216">
        <v>0</v>
      </c>
      <c r="AF35" s="216">
        <f t="shared" si="15"/>
        <v>0</v>
      </c>
      <c r="AG35" s="215" t="s">
        <v>101</v>
      </c>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row>
    <row r="36" spans="1:61" ht="76.5" customHeight="1" x14ac:dyDescent="0.25">
      <c r="A36" s="151" t="s">
        <v>136</v>
      </c>
      <c r="B36" s="152" t="s">
        <v>137</v>
      </c>
      <c r="C36" s="147" t="s">
        <v>101</v>
      </c>
      <c r="D36" s="215" t="s">
        <v>101</v>
      </c>
      <c r="E36" s="215" t="s">
        <v>101</v>
      </c>
      <c r="F36" s="215" t="s">
        <v>101</v>
      </c>
      <c r="G36" s="215" t="s">
        <v>101</v>
      </c>
      <c r="H36" s="215" t="s">
        <v>101</v>
      </c>
      <c r="I36" s="215" t="s">
        <v>101</v>
      </c>
      <c r="J36" s="216">
        <f>J37+J41</f>
        <v>0</v>
      </c>
      <c r="K36" s="216">
        <f t="shared" si="13"/>
        <v>0</v>
      </c>
      <c r="L36" s="218">
        <f>L37+L41</f>
        <v>0</v>
      </c>
      <c r="M36" s="218">
        <f>M37+M41</f>
        <v>0</v>
      </c>
      <c r="N36" s="218">
        <f>N37+N41</f>
        <v>0</v>
      </c>
      <c r="O36" s="218">
        <f>O37+O41</f>
        <v>0</v>
      </c>
      <c r="P36" s="216">
        <f t="shared" si="14"/>
        <v>0</v>
      </c>
      <c r="Q36" s="218">
        <f>Q37+Q41</f>
        <v>0</v>
      </c>
      <c r="R36" s="218">
        <f>R37+R41</f>
        <v>0</v>
      </c>
      <c r="S36" s="218">
        <f>S37+S41</f>
        <v>0</v>
      </c>
      <c r="T36" s="218">
        <f>T37+T41</f>
        <v>0</v>
      </c>
      <c r="U36" s="148" t="s">
        <v>101</v>
      </c>
      <c r="V36" s="216">
        <f>V37+V41</f>
        <v>0</v>
      </c>
      <c r="W36" s="148" t="s">
        <v>101</v>
      </c>
      <c r="X36" s="216">
        <f>X37+X41</f>
        <v>0</v>
      </c>
      <c r="Y36" s="148" t="s">
        <v>101</v>
      </c>
      <c r="Z36" s="216">
        <f t="shared" ref="Z36:AE36" si="17">Z37+Z41</f>
        <v>0</v>
      </c>
      <c r="AA36" s="218">
        <f t="shared" si="17"/>
        <v>0</v>
      </c>
      <c r="AB36" s="216">
        <f t="shared" si="17"/>
        <v>0</v>
      </c>
      <c r="AC36" s="218">
        <f t="shared" si="17"/>
        <v>0</v>
      </c>
      <c r="AD36" s="216">
        <f t="shared" si="17"/>
        <v>0</v>
      </c>
      <c r="AE36" s="216">
        <f t="shared" si="17"/>
        <v>0</v>
      </c>
      <c r="AF36" s="216">
        <f t="shared" si="15"/>
        <v>0</v>
      </c>
      <c r="AG36" s="215" t="s">
        <v>101</v>
      </c>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row>
    <row r="37" spans="1:61" ht="76.5" customHeight="1" x14ac:dyDescent="0.25">
      <c r="A37" s="151" t="s">
        <v>138</v>
      </c>
      <c r="B37" s="152" t="s">
        <v>139</v>
      </c>
      <c r="C37" s="147" t="s">
        <v>101</v>
      </c>
      <c r="D37" s="215" t="s">
        <v>101</v>
      </c>
      <c r="E37" s="215" t="s">
        <v>101</v>
      </c>
      <c r="F37" s="215" t="s">
        <v>101</v>
      </c>
      <c r="G37" s="215" t="s">
        <v>101</v>
      </c>
      <c r="H37" s="215" t="s">
        <v>101</v>
      </c>
      <c r="I37" s="215" t="s">
        <v>101</v>
      </c>
      <c r="J37" s="216">
        <f>SUM(J38:J40)</f>
        <v>0</v>
      </c>
      <c r="K37" s="216">
        <f t="shared" si="13"/>
        <v>0</v>
      </c>
      <c r="L37" s="218">
        <f>SUM(L38:L40)</f>
        <v>0</v>
      </c>
      <c r="M37" s="218">
        <f>SUM(M38:M40)</f>
        <v>0</v>
      </c>
      <c r="N37" s="218">
        <f>SUM(N38:N40)</f>
        <v>0</v>
      </c>
      <c r="O37" s="218">
        <f>SUM(O38:O40)</f>
        <v>0</v>
      </c>
      <c r="P37" s="216">
        <f t="shared" si="14"/>
        <v>0</v>
      </c>
      <c r="Q37" s="218">
        <f>SUM(Q38:Q40)</f>
        <v>0</v>
      </c>
      <c r="R37" s="218">
        <f>SUM(R38:R40)</f>
        <v>0</v>
      </c>
      <c r="S37" s="218">
        <f>SUM(S38:S40)</f>
        <v>0</v>
      </c>
      <c r="T37" s="218">
        <f>SUM(T38:T40)</f>
        <v>0</v>
      </c>
      <c r="U37" s="148" t="s">
        <v>101</v>
      </c>
      <c r="V37" s="216">
        <f>SUM(V38:V40)</f>
        <v>0</v>
      </c>
      <c r="W37" s="148" t="s">
        <v>101</v>
      </c>
      <c r="X37" s="216">
        <f>SUM(X38:X40)</f>
        <v>0</v>
      </c>
      <c r="Y37" s="148" t="s">
        <v>101</v>
      </c>
      <c r="Z37" s="216">
        <f t="shared" ref="Z37:AE37" si="18">SUM(Z38:Z40)</f>
        <v>0</v>
      </c>
      <c r="AA37" s="218">
        <f t="shared" si="18"/>
        <v>0</v>
      </c>
      <c r="AB37" s="216">
        <f t="shared" si="18"/>
        <v>0</v>
      </c>
      <c r="AC37" s="218">
        <f t="shared" si="18"/>
        <v>0</v>
      </c>
      <c r="AD37" s="216">
        <f t="shared" si="18"/>
        <v>0</v>
      </c>
      <c r="AE37" s="216">
        <f t="shared" si="18"/>
        <v>0</v>
      </c>
      <c r="AF37" s="216">
        <f t="shared" si="15"/>
        <v>0</v>
      </c>
      <c r="AG37" s="215" t="s">
        <v>101</v>
      </c>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row>
    <row r="38" spans="1:61" ht="76.5" customHeight="1" x14ac:dyDescent="0.25">
      <c r="A38" s="151" t="s">
        <v>138</v>
      </c>
      <c r="B38" s="152" t="s">
        <v>140</v>
      </c>
      <c r="C38" s="147" t="s">
        <v>101</v>
      </c>
      <c r="D38" s="215" t="s">
        <v>101</v>
      </c>
      <c r="E38" s="215" t="s">
        <v>101</v>
      </c>
      <c r="F38" s="215" t="s">
        <v>101</v>
      </c>
      <c r="G38" s="215" t="s">
        <v>101</v>
      </c>
      <c r="H38" s="215" t="s">
        <v>101</v>
      </c>
      <c r="I38" s="215" t="s">
        <v>101</v>
      </c>
      <c r="J38" s="216">
        <v>0</v>
      </c>
      <c r="K38" s="216">
        <f t="shared" si="13"/>
        <v>0</v>
      </c>
      <c r="L38" s="218">
        <v>0</v>
      </c>
      <c r="M38" s="218">
        <v>0</v>
      </c>
      <c r="N38" s="218">
        <v>0</v>
      </c>
      <c r="O38" s="218">
        <v>0</v>
      </c>
      <c r="P38" s="216">
        <f t="shared" si="14"/>
        <v>0</v>
      </c>
      <c r="Q38" s="218">
        <v>0</v>
      </c>
      <c r="R38" s="218">
        <v>0</v>
      </c>
      <c r="S38" s="218">
        <v>0</v>
      </c>
      <c r="T38" s="218">
        <v>0</v>
      </c>
      <c r="U38" s="148" t="s">
        <v>101</v>
      </c>
      <c r="V38" s="216">
        <v>0</v>
      </c>
      <c r="W38" s="148" t="s">
        <v>101</v>
      </c>
      <c r="X38" s="216">
        <v>0</v>
      </c>
      <c r="Y38" s="148" t="s">
        <v>101</v>
      </c>
      <c r="Z38" s="216">
        <v>0</v>
      </c>
      <c r="AA38" s="218">
        <v>0</v>
      </c>
      <c r="AB38" s="216">
        <v>0</v>
      </c>
      <c r="AC38" s="218">
        <v>0</v>
      </c>
      <c r="AD38" s="216">
        <v>0</v>
      </c>
      <c r="AE38" s="216">
        <v>0</v>
      </c>
      <c r="AF38" s="216">
        <f t="shared" si="15"/>
        <v>0</v>
      </c>
      <c r="AG38" s="215" t="s">
        <v>101</v>
      </c>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row>
    <row r="39" spans="1:61" ht="76.5" customHeight="1" x14ac:dyDescent="0.25">
      <c r="A39" s="151" t="s">
        <v>138</v>
      </c>
      <c r="B39" s="152" t="s">
        <v>141</v>
      </c>
      <c r="C39" s="147" t="s">
        <v>101</v>
      </c>
      <c r="D39" s="215" t="s">
        <v>101</v>
      </c>
      <c r="E39" s="215" t="s">
        <v>101</v>
      </c>
      <c r="F39" s="215" t="s">
        <v>101</v>
      </c>
      <c r="G39" s="215" t="s">
        <v>101</v>
      </c>
      <c r="H39" s="215" t="s">
        <v>101</v>
      </c>
      <c r="I39" s="215" t="s">
        <v>101</v>
      </c>
      <c r="J39" s="216">
        <v>0</v>
      </c>
      <c r="K39" s="216">
        <f t="shared" si="13"/>
        <v>0</v>
      </c>
      <c r="L39" s="218">
        <v>0</v>
      </c>
      <c r="M39" s="218">
        <v>0</v>
      </c>
      <c r="N39" s="218">
        <v>0</v>
      </c>
      <c r="O39" s="218">
        <v>0</v>
      </c>
      <c r="P39" s="216">
        <f t="shared" si="14"/>
        <v>0</v>
      </c>
      <c r="Q39" s="218">
        <v>0</v>
      </c>
      <c r="R39" s="218">
        <v>0</v>
      </c>
      <c r="S39" s="218">
        <v>0</v>
      </c>
      <c r="T39" s="218">
        <v>0</v>
      </c>
      <c r="U39" s="148" t="s">
        <v>101</v>
      </c>
      <c r="V39" s="216">
        <v>0</v>
      </c>
      <c r="W39" s="148" t="s">
        <v>101</v>
      </c>
      <c r="X39" s="216">
        <v>0</v>
      </c>
      <c r="Y39" s="148" t="s">
        <v>101</v>
      </c>
      <c r="Z39" s="216">
        <v>0</v>
      </c>
      <c r="AA39" s="218">
        <v>0</v>
      </c>
      <c r="AB39" s="216">
        <v>0</v>
      </c>
      <c r="AC39" s="218">
        <v>0</v>
      </c>
      <c r="AD39" s="216">
        <v>0</v>
      </c>
      <c r="AE39" s="216">
        <v>0</v>
      </c>
      <c r="AF39" s="216">
        <f t="shared" si="15"/>
        <v>0</v>
      </c>
      <c r="AG39" s="215" t="s">
        <v>101</v>
      </c>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row>
    <row r="40" spans="1:61" ht="76.5" customHeight="1" x14ac:dyDescent="0.25">
      <c r="A40" s="151" t="s">
        <v>138</v>
      </c>
      <c r="B40" s="152" t="s">
        <v>142</v>
      </c>
      <c r="C40" s="147" t="s">
        <v>101</v>
      </c>
      <c r="D40" s="215" t="s">
        <v>101</v>
      </c>
      <c r="E40" s="215" t="s">
        <v>101</v>
      </c>
      <c r="F40" s="215" t="s">
        <v>101</v>
      </c>
      <c r="G40" s="215" t="s">
        <v>101</v>
      </c>
      <c r="H40" s="215" t="s">
        <v>101</v>
      </c>
      <c r="I40" s="215" t="s">
        <v>101</v>
      </c>
      <c r="J40" s="216">
        <v>0</v>
      </c>
      <c r="K40" s="216">
        <f t="shared" si="13"/>
        <v>0</v>
      </c>
      <c r="L40" s="218">
        <v>0</v>
      </c>
      <c r="M40" s="218">
        <v>0</v>
      </c>
      <c r="N40" s="218">
        <v>0</v>
      </c>
      <c r="O40" s="218">
        <v>0</v>
      </c>
      <c r="P40" s="216">
        <f t="shared" si="14"/>
        <v>0</v>
      </c>
      <c r="Q40" s="218">
        <v>0</v>
      </c>
      <c r="R40" s="218">
        <v>0</v>
      </c>
      <c r="S40" s="218">
        <v>0</v>
      </c>
      <c r="T40" s="218">
        <v>0</v>
      </c>
      <c r="U40" s="148" t="s">
        <v>101</v>
      </c>
      <c r="V40" s="216">
        <v>0</v>
      </c>
      <c r="W40" s="148" t="s">
        <v>101</v>
      </c>
      <c r="X40" s="216">
        <v>0</v>
      </c>
      <c r="Y40" s="148" t="s">
        <v>101</v>
      </c>
      <c r="Z40" s="216">
        <v>0</v>
      </c>
      <c r="AA40" s="218">
        <v>0</v>
      </c>
      <c r="AB40" s="216">
        <v>0</v>
      </c>
      <c r="AC40" s="218">
        <v>0</v>
      </c>
      <c r="AD40" s="216">
        <v>0</v>
      </c>
      <c r="AE40" s="216">
        <v>0</v>
      </c>
      <c r="AF40" s="216">
        <f t="shared" si="15"/>
        <v>0</v>
      </c>
      <c r="AG40" s="215" t="s">
        <v>101</v>
      </c>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row>
    <row r="41" spans="1:61" ht="76.5" customHeight="1" x14ac:dyDescent="0.25">
      <c r="A41" s="151" t="s">
        <v>143</v>
      </c>
      <c r="B41" s="152" t="s">
        <v>139</v>
      </c>
      <c r="C41" s="147" t="s">
        <v>101</v>
      </c>
      <c r="D41" s="215" t="s">
        <v>101</v>
      </c>
      <c r="E41" s="215" t="s">
        <v>101</v>
      </c>
      <c r="F41" s="215" t="s">
        <v>101</v>
      </c>
      <c r="G41" s="215" t="s">
        <v>101</v>
      </c>
      <c r="H41" s="215" t="s">
        <v>101</v>
      </c>
      <c r="I41" s="215" t="s">
        <v>101</v>
      </c>
      <c r="J41" s="216">
        <f>SUM(J42:J44)</f>
        <v>0</v>
      </c>
      <c r="K41" s="216">
        <f t="shared" si="13"/>
        <v>0</v>
      </c>
      <c r="L41" s="218">
        <f>SUM(L42:L44)</f>
        <v>0</v>
      </c>
      <c r="M41" s="218">
        <f>SUM(M42:M44)</f>
        <v>0</v>
      </c>
      <c r="N41" s="218">
        <f>SUM(N42:N44)</f>
        <v>0</v>
      </c>
      <c r="O41" s="218">
        <f>SUM(O42:O44)</f>
        <v>0</v>
      </c>
      <c r="P41" s="216">
        <f t="shared" si="14"/>
        <v>0</v>
      </c>
      <c r="Q41" s="218">
        <f>SUM(Q42:Q44)</f>
        <v>0</v>
      </c>
      <c r="R41" s="218">
        <f>SUM(R42:R44)</f>
        <v>0</v>
      </c>
      <c r="S41" s="218">
        <f>SUM(S42:S44)</f>
        <v>0</v>
      </c>
      <c r="T41" s="218">
        <f>SUM(T42:T44)</f>
        <v>0</v>
      </c>
      <c r="U41" s="148" t="s">
        <v>101</v>
      </c>
      <c r="V41" s="216">
        <f>SUM(V42:V44)</f>
        <v>0</v>
      </c>
      <c r="W41" s="148" t="s">
        <v>101</v>
      </c>
      <c r="X41" s="216">
        <f>SUM(X42:X44)</f>
        <v>0</v>
      </c>
      <c r="Y41" s="148" t="s">
        <v>101</v>
      </c>
      <c r="Z41" s="216">
        <f t="shared" ref="Z41:AE41" si="19">SUM(Z42:Z44)</f>
        <v>0</v>
      </c>
      <c r="AA41" s="218">
        <f t="shared" si="19"/>
        <v>0</v>
      </c>
      <c r="AB41" s="216">
        <f t="shared" si="19"/>
        <v>0</v>
      </c>
      <c r="AC41" s="218">
        <f t="shared" si="19"/>
        <v>0</v>
      </c>
      <c r="AD41" s="216">
        <f t="shared" si="19"/>
        <v>0</v>
      </c>
      <c r="AE41" s="216">
        <f t="shared" si="19"/>
        <v>0</v>
      </c>
      <c r="AF41" s="216">
        <f t="shared" si="15"/>
        <v>0</v>
      </c>
      <c r="AG41" s="215" t="s">
        <v>101</v>
      </c>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row>
    <row r="42" spans="1:61" ht="76.5" customHeight="1" x14ac:dyDescent="0.25">
      <c r="A42" s="151" t="s">
        <v>143</v>
      </c>
      <c r="B42" s="152" t="s">
        <v>140</v>
      </c>
      <c r="C42" s="147" t="s">
        <v>101</v>
      </c>
      <c r="D42" s="215" t="s">
        <v>101</v>
      </c>
      <c r="E42" s="215" t="s">
        <v>101</v>
      </c>
      <c r="F42" s="215" t="s">
        <v>101</v>
      </c>
      <c r="G42" s="215" t="s">
        <v>101</v>
      </c>
      <c r="H42" s="215" t="s">
        <v>101</v>
      </c>
      <c r="I42" s="215" t="s">
        <v>101</v>
      </c>
      <c r="J42" s="216">
        <v>0</v>
      </c>
      <c r="K42" s="216">
        <f t="shared" si="13"/>
        <v>0</v>
      </c>
      <c r="L42" s="218">
        <v>0</v>
      </c>
      <c r="M42" s="218">
        <v>0</v>
      </c>
      <c r="N42" s="218">
        <v>0</v>
      </c>
      <c r="O42" s="218">
        <v>0</v>
      </c>
      <c r="P42" s="216">
        <f t="shared" si="14"/>
        <v>0</v>
      </c>
      <c r="Q42" s="218">
        <v>0</v>
      </c>
      <c r="R42" s="218">
        <v>0</v>
      </c>
      <c r="S42" s="218">
        <v>0</v>
      </c>
      <c r="T42" s="218">
        <v>0</v>
      </c>
      <c r="U42" s="148" t="s">
        <v>101</v>
      </c>
      <c r="V42" s="216">
        <v>0</v>
      </c>
      <c r="W42" s="148" t="s">
        <v>101</v>
      </c>
      <c r="X42" s="216">
        <v>0</v>
      </c>
      <c r="Y42" s="148" t="s">
        <v>101</v>
      </c>
      <c r="Z42" s="216">
        <v>0</v>
      </c>
      <c r="AA42" s="218">
        <v>0</v>
      </c>
      <c r="AB42" s="216">
        <v>0</v>
      </c>
      <c r="AC42" s="218">
        <v>0</v>
      </c>
      <c r="AD42" s="216">
        <v>0</v>
      </c>
      <c r="AE42" s="216">
        <v>0</v>
      </c>
      <c r="AF42" s="216">
        <f t="shared" si="15"/>
        <v>0</v>
      </c>
      <c r="AG42" s="215" t="s">
        <v>101</v>
      </c>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row>
    <row r="43" spans="1:61" ht="76.5" customHeight="1" x14ac:dyDescent="0.25">
      <c r="A43" s="151" t="s">
        <v>143</v>
      </c>
      <c r="B43" s="152" t="s">
        <v>141</v>
      </c>
      <c r="C43" s="147" t="s">
        <v>101</v>
      </c>
      <c r="D43" s="215" t="s">
        <v>101</v>
      </c>
      <c r="E43" s="215" t="s">
        <v>101</v>
      </c>
      <c r="F43" s="215" t="s">
        <v>101</v>
      </c>
      <c r="G43" s="215" t="s">
        <v>101</v>
      </c>
      <c r="H43" s="215" t="s">
        <v>101</v>
      </c>
      <c r="I43" s="215" t="s">
        <v>101</v>
      </c>
      <c r="J43" s="216">
        <v>0</v>
      </c>
      <c r="K43" s="216">
        <f t="shared" si="13"/>
        <v>0</v>
      </c>
      <c r="L43" s="218">
        <v>0</v>
      </c>
      <c r="M43" s="218">
        <v>0</v>
      </c>
      <c r="N43" s="218">
        <v>0</v>
      </c>
      <c r="O43" s="218">
        <v>0</v>
      </c>
      <c r="P43" s="216">
        <f t="shared" si="14"/>
        <v>0</v>
      </c>
      <c r="Q43" s="218">
        <v>0</v>
      </c>
      <c r="R43" s="218">
        <v>0</v>
      </c>
      <c r="S43" s="218">
        <v>0</v>
      </c>
      <c r="T43" s="218">
        <v>0</v>
      </c>
      <c r="U43" s="148" t="s">
        <v>101</v>
      </c>
      <c r="V43" s="216">
        <v>0</v>
      </c>
      <c r="W43" s="148" t="s">
        <v>101</v>
      </c>
      <c r="X43" s="216">
        <v>0</v>
      </c>
      <c r="Y43" s="148" t="s">
        <v>101</v>
      </c>
      <c r="Z43" s="216">
        <v>0</v>
      </c>
      <c r="AA43" s="218">
        <v>0</v>
      </c>
      <c r="AB43" s="216">
        <v>0</v>
      </c>
      <c r="AC43" s="218">
        <v>0</v>
      </c>
      <c r="AD43" s="216">
        <v>0</v>
      </c>
      <c r="AE43" s="216">
        <v>0</v>
      </c>
      <c r="AF43" s="216">
        <f t="shared" si="15"/>
        <v>0</v>
      </c>
      <c r="AG43" s="215" t="s">
        <v>101</v>
      </c>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row>
    <row r="44" spans="1:61" ht="76.5" customHeight="1" x14ac:dyDescent="0.25">
      <c r="A44" s="151" t="s">
        <v>143</v>
      </c>
      <c r="B44" s="152" t="s">
        <v>144</v>
      </c>
      <c r="C44" s="147" t="s">
        <v>101</v>
      </c>
      <c r="D44" s="215" t="s">
        <v>101</v>
      </c>
      <c r="E44" s="215" t="s">
        <v>101</v>
      </c>
      <c r="F44" s="215" t="s">
        <v>101</v>
      </c>
      <c r="G44" s="215" t="s">
        <v>101</v>
      </c>
      <c r="H44" s="215" t="s">
        <v>101</v>
      </c>
      <c r="I44" s="215" t="s">
        <v>101</v>
      </c>
      <c r="J44" s="216">
        <v>0</v>
      </c>
      <c r="K44" s="216">
        <f t="shared" si="13"/>
        <v>0</v>
      </c>
      <c r="L44" s="218">
        <v>0</v>
      </c>
      <c r="M44" s="218">
        <v>0</v>
      </c>
      <c r="N44" s="218">
        <v>0</v>
      </c>
      <c r="O44" s="218">
        <v>0</v>
      </c>
      <c r="P44" s="216">
        <f t="shared" si="14"/>
        <v>0</v>
      </c>
      <c r="Q44" s="218">
        <v>0</v>
      </c>
      <c r="R44" s="218">
        <v>0</v>
      </c>
      <c r="S44" s="218">
        <v>0</v>
      </c>
      <c r="T44" s="218">
        <v>0</v>
      </c>
      <c r="U44" s="148" t="s">
        <v>101</v>
      </c>
      <c r="V44" s="216">
        <v>0</v>
      </c>
      <c r="W44" s="148" t="s">
        <v>101</v>
      </c>
      <c r="X44" s="216">
        <v>0</v>
      </c>
      <c r="Y44" s="148" t="s">
        <v>101</v>
      </c>
      <c r="Z44" s="216">
        <v>0</v>
      </c>
      <c r="AA44" s="218">
        <v>0</v>
      </c>
      <c r="AB44" s="216">
        <v>0</v>
      </c>
      <c r="AC44" s="218">
        <v>0</v>
      </c>
      <c r="AD44" s="216">
        <v>0</v>
      </c>
      <c r="AE44" s="216">
        <v>0</v>
      </c>
      <c r="AF44" s="216">
        <f t="shared" si="15"/>
        <v>0</v>
      </c>
      <c r="AG44" s="215" t="s">
        <v>101</v>
      </c>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row>
    <row r="45" spans="1:61" ht="76.5" customHeight="1" x14ac:dyDescent="0.25">
      <c r="A45" s="151" t="s">
        <v>145</v>
      </c>
      <c r="B45" s="152" t="s">
        <v>146</v>
      </c>
      <c r="C45" s="147" t="s">
        <v>101</v>
      </c>
      <c r="D45" s="215" t="s">
        <v>101</v>
      </c>
      <c r="E45" s="215" t="s">
        <v>101</v>
      </c>
      <c r="F45" s="215" t="s">
        <v>101</v>
      </c>
      <c r="G45" s="215" t="s">
        <v>101</v>
      </c>
      <c r="H45" s="215" t="s">
        <v>101</v>
      </c>
      <c r="I45" s="215" t="s">
        <v>101</v>
      </c>
      <c r="J45" s="216">
        <f>SUM(J46:J47)</f>
        <v>0</v>
      </c>
      <c r="K45" s="216">
        <f t="shared" si="13"/>
        <v>0</v>
      </c>
      <c r="L45" s="218">
        <f>SUM(L46:L47)</f>
        <v>0</v>
      </c>
      <c r="M45" s="218">
        <f>SUM(M46:M47)</f>
        <v>0</v>
      </c>
      <c r="N45" s="218">
        <f>SUM(N46:N47)</f>
        <v>0</v>
      </c>
      <c r="O45" s="218">
        <f>SUM(O46:O47)</f>
        <v>0</v>
      </c>
      <c r="P45" s="216">
        <f t="shared" si="14"/>
        <v>0</v>
      </c>
      <c r="Q45" s="218">
        <f>SUM(Q46:Q47)</f>
        <v>0</v>
      </c>
      <c r="R45" s="218">
        <f>SUM(R46:R47)</f>
        <v>0</v>
      </c>
      <c r="S45" s="218">
        <f>SUM(S46:S47)</f>
        <v>0</v>
      </c>
      <c r="T45" s="218">
        <f>SUM(T46:T47)</f>
        <v>0</v>
      </c>
      <c r="U45" s="148" t="s">
        <v>101</v>
      </c>
      <c r="V45" s="216">
        <f>SUM(V46:V47)</f>
        <v>0</v>
      </c>
      <c r="W45" s="148" t="s">
        <v>101</v>
      </c>
      <c r="X45" s="216">
        <f>SUM(X46:X47)</f>
        <v>0</v>
      </c>
      <c r="Y45" s="148" t="s">
        <v>101</v>
      </c>
      <c r="Z45" s="216">
        <f t="shared" ref="Z45:AE45" si="20">SUM(Z46:Z47)</f>
        <v>0</v>
      </c>
      <c r="AA45" s="218">
        <f t="shared" si="20"/>
        <v>0</v>
      </c>
      <c r="AB45" s="216">
        <f t="shared" si="20"/>
        <v>0</v>
      </c>
      <c r="AC45" s="218">
        <f t="shared" si="20"/>
        <v>0</v>
      </c>
      <c r="AD45" s="216">
        <f t="shared" si="20"/>
        <v>0</v>
      </c>
      <c r="AE45" s="216">
        <f t="shared" si="20"/>
        <v>0</v>
      </c>
      <c r="AF45" s="216">
        <f t="shared" si="15"/>
        <v>0</v>
      </c>
      <c r="AG45" s="215" t="s">
        <v>101</v>
      </c>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row>
    <row r="46" spans="1:61" ht="76.5" customHeight="1" x14ac:dyDescent="0.25">
      <c r="A46" s="151" t="s">
        <v>147</v>
      </c>
      <c r="B46" s="152" t="s">
        <v>148</v>
      </c>
      <c r="C46" s="147" t="s">
        <v>101</v>
      </c>
      <c r="D46" s="215" t="s">
        <v>101</v>
      </c>
      <c r="E46" s="215" t="s">
        <v>101</v>
      </c>
      <c r="F46" s="215" t="s">
        <v>101</v>
      </c>
      <c r="G46" s="215" t="s">
        <v>101</v>
      </c>
      <c r="H46" s="215" t="s">
        <v>101</v>
      </c>
      <c r="I46" s="215" t="s">
        <v>101</v>
      </c>
      <c r="J46" s="216">
        <v>0</v>
      </c>
      <c r="K46" s="216">
        <f t="shared" si="13"/>
        <v>0</v>
      </c>
      <c r="L46" s="218">
        <v>0</v>
      </c>
      <c r="M46" s="218">
        <v>0</v>
      </c>
      <c r="N46" s="218">
        <v>0</v>
      </c>
      <c r="O46" s="218">
        <v>0</v>
      </c>
      <c r="P46" s="216">
        <f t="shared" si="14"/>
        <v>0</v>
      </c>
      <c r="Q46" s="218">
        <v>0</v>
      </c>
      <c r="R46" s="218">
        <v>0</v>
      </c>
      <c r="S46" s="218">
        <v>0</v>
      </c>
      <c r="T46" s="218">
        <v>0</v>
      </c>
      <c r="U46" s="148" t="s">
        <v>101</v>
      </c>
      <c r="V46" s="216">
        <v>0</v>
      </c>
      <c r="W46" s="148" t="s">
        <v>101</v>
      </c>
      <c r="X46" s="216">
        <v>0</v>
      </c>
      <c r="Y46" s="148" t="s">
        <v>101</v>
      </c>
      <c r="Z46" s="216">
        <v>0</v>
      </c>
      <c r="AA46" s="218">
        <v>0</v>
      </c>
      <c r="AB46" s="216">
        <v>0</v>
      </c>
      <c r="AC46" s="218">
        <v>0</v>
      </c>
      <c r="AD46" s="216">
        <v>0</v>
      </c>
      <c r="AE46" s="216">
        <v>0</v>
      </c>
      <c r="AF46" s="216">
        <f t="shared" si="15"/>
        <v>0</v>
      </c>
      <c r="AG46" s="215" t="s">
        <v>101</v>
      </c>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row>
    <row r="47" spans="1:61" ht="76.5" customHeight="1" x14ac:dyDescent="0.25">
      <c r="A47" s="151" t="s">
        <v>149</v>
      </c>
      <c r="B47" s="152" t="s">
        <v>150</v>
      </c>
      <c r="C47" s="147" t="s">
        <v>101</v>
      </c>
      <c r="D47" s="215" t="s">
        <v>101</v>
      </c>
      <c r="E47" s="215" t="s">
        <v>101</v>
      </c>
      <c r="F47" s="215" t="s">
        <v>101</v>
      </c>
      <c r="G47" s="215" t="s">
        <v>101</v>
      </c>
      <c r="H47" s="215" t="s">
        <v>101</v>
      </c>
      <c r="I47" s="215" t="s">
        <v>101</v>
      </c>
      <c r="J47" s="216">
        <v>0</v>
      </c>
      <c r="K47" s="216">
        <f t="shared" si="13"/>
        <v>0</v>
      </c>
      <c r="L47" s="218">
        <v>0</v>
      </c>
      <c r="M47" s="218">
        <v>0</v>
      </c>
      <c r="N47" s="218">
        <v>0</v>
      </c>
      <c r="O47" s="218">
        <v>0</v>
      </c>
      <c r="P47" s="216">
        <f t="shared" si="14"/>
        <v>0</v>
      </c>
      <c r="Q47" s="218">
        <v>0</v>
      </c>
      <c r="R47" s="218">
        <v>0</v>
      </c>
      <c r="S47" s="218">
        <v>0</v>
      </c>
      <c r="T47" s="218">
        <v>0</v>
      </c>
      <c r="U47" s="148" t="s">
        <v>101</v>
      </c>
      <c r="V47" s="216">
        <v>0</v>
      </c>
      <c r="W47" s="148" t="s">
        <v>101</v>
      </c>
      <c r="X47" s="216">
        <v>0</v>
      </c>
      <c r="Y47" s="148" t="s">
        <v>101</v>
      </c>
      <c r="Z47" s="216">
        <v>0</v>
      </c>
      <c r="AA47" s="218">
        <v>0</v>
      </c>
      <c r="AB47" s="216">
        <v>0</v>
      </c>
      <c r="AC47" s="218">
        <v>0</v>
      </c>
      <c r="AD47" s="216">
        <v>0</v>
      </c>
      <c r="AE47" s="216">
        <v>0</v>
      </c>
      <c r="AF47" s="216">
        <f t="shared" si="15"/>
        <v>0</v>
      </c>
      <c r="AG47" s="215" t="s">
        <v>101</v>
      </c>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row>
    <row r="48" spans="1:61" ht="76.5" customHeight="1" x14ac:dyDescent="0.25">
      <c r="A48" s="151" t="s">
        <v>151</v>
      </c>
      <c r="B48" s="152" t="s">
        <v>152</v>
      </c>
      <c r="C48" s="147" t="s">
        <v>101</v>
      </c>
      <c r="D48" s="215" t="s">
        <v>101</v>
      </c>
      <c r="E48" s="215" t="s">
        <v>101</v>
      </c>
      <c r="F48" s="215" t="s">
        <v>101</v>
      </c>
      <c r="G48" s="215" t="s">
        <v>101</v>
      </c>
      <c r="H48" s="215" t="s">
        <v>101</v>
      </c>
      <c r="I48" s="215" t="s">
        <v>101</v>
      </c>
      <c r="J48" s="216">
        <f>J49+J68+J76+J86</f>
        <v>3.9719932013559323</v>
      </c>
      <c r="K48" s="216">
        <f t="shared" si="13"/>
        <v>47.828821803389822</v>
      </c>
      <c r="L48" s="218">
        <f>L49+L68+L76</f>
        <v>2.3520569050847451</v>
      </c>
      <c r="M48" s="218">
        <f>M49+M68+M76</f>
        <v>16.881770661016951</v>
      </c>
      <c r="N48" s="218">
        <f>N49+N68+N76</f>
        <v>25.220253016949147</v>
      </c>
      <c r="O48" s="218">
        <f>O49+O68+O76</f>
        <v>3.3747412203389833</v>
      </c>
      <c r="P48" s="216">
        <f t="shared" si="14"/>
        <v>21.11764875338983</v>
      </c>
      <c r="Q48" s="218">
        <f>Q49+Q68+Q76</f>
        <v>1.1386610050847459</v>
      </c>
      <c r="R48" s="218">
        <f>R49+R68+R76</f>
        <v>7.2642608210169497</v>
      </c>
      <c r="S48" s="218">
        <f>S49+S68+S76</f>
        <v>10.919182706949153</v>
      </c>
      <c r="T48" s="218">
        <f>T49+T68+T76</f>
        <v>1.7955442203389831</v>
      </c>
      <c r="U48" s="148" t="s">
        <v>101</v>
      </c>
      <c r="V48" s="216">
        <f>V49+V68+V76</f>
        <v>38.769019973898303</v>
      </c>
      <c r="W48" s="148" t="s">
        <v>101</v>
      </c>
      <c r="X48" s="216">
        <f>X49+X68+X76</f>
        <v>25.540691296271188</v>
      </c>
      <c r="Y48" s="148" t="s">
        <v>101</v>
      </c>
      <c r="Z48" s="216">
        <f t="shared" ref="Z48:AE48" si="21">Z49+Z68+Z76</f>
        <v>2.4436911615254235</v>
      </c>
      <c r="AA48" s="218">
        <f t="shared" si="21"/>
        <v>16.046863898305084</v>
      </c>
      <c r="AB48" s="216">
        <f t="shared" si="21"/>
        <v>14.7020848479661</v>
      </c>
      <c r="AC48" s="218">
        <f t="shared" si="21"/>
        <v>10.333923728813561</v>
      </c>
      <c r="AD48" s="216">
        <f t="shared" si="21"/>
        <v>2.44352167</v>
      </c>
      <c r="AE48" s="216">
        <f t="shared" si="21"/>
        <v>29.00789321881356</v>
      </c>
      <c r="AF48" s="216">
        <f t="shared" si="15"/>
        <v>21.117599719322033</v>
      </c>
      <c r="AG48" s="215" t="s">
        <v>101</v>
      </c>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row>
    <row r="49" spans="1:61" ht="76.5" customHeight="1" x14ac:dyDescent="0.25">
      <c r="A49" s="151" t="s">
        <v>153</v>
      </c>
      <c r="B49" s="152" t="s">
        <v>154</v>
      </c>
      <c r="C49" s="147" t="s">
        <v>101</v>
      </c>
      <c r="D49" s="215" t="s">
        <v>101</v>
      </c>
      <c r="E49" s="215" t="s">
        <v>101</v>
      </c>
      <c r="F49" s="215" t="s">
        <v>101</v>
      </c>
      <c r="G49" s="215" t="s">
        <v>101</v>
      </c>
      <c r="H49" s="215" t="s">
        <v>101</v>
      </c>
      <c r="I49" s="215" t="s">
        <v>101</v>
      </c>
      <c r="J49" s="216">
        <f>J50+J67</f>
        <v>1.6306203200000002</v>
      </c>
      <c r="K49" s="216">
        <f t="shared" si="13"/>
        <v>36.5454036</v>
      </c>
      <c r="L49" s="218">
        <f>L50+L67</f>
        <v>2.0308304983050842</v>
      </c>
      <c r="M49" s="218">
        <f>M50+M67</f>
        <v>12.528491525423728</v>
      </c>
      <c r="N49" s="218">
        <f>N50+N67</f>
        <v>19.247118644067793</v>
      </c>
      <c r="O49" s="218">
        <f>O50+O67</f>
        <v>2.7389629322033899</v>
      </c>
      <c r="P49" s="216">
        <f t="shared" si="14"/>
        <v>9.2457088800000005</v>
      </c>
      <c r="Q49" s="218">
        <f>Q50+Q67</f>
        <v>0.76283049830508487</v>
      </c>
      <c r="R49" s="218">
        <f>R50+R67</f>
        <v>2.7229922854237287</v>
      </c>
      <c r="S49" s="218">
        <f>S50+S67</f>
        <v>4.6001201640677971</v>
      </c>
      <c r="T49" s="218">
        <f>T50+T67</f>
        <v>1.1597659322033897</v>
      </c>
      <c r="U49" s="148" t="s">
        <v>101</v>
      </c>
      <c r="V49" s="216">
        <f>V50+V67</f>
        <v>29.827246035932205</v>
      </c>
      <c r="W49" s="148" t="s">
        <v>101</v>
      </c>
      <c r="X49" s="216">
        <f>X50+X67</f>
        <v>25.540691296271188</v>
      </c>
      <c r="Y49" s="148" t="s">
        <v>101</v>
      </c>
      <c r="Z49" s="216">
        <f t="shared" ref="Z49:AE49" si="22">Z50+Z67</f>
        <v>1.8551694915254238</v>
      </c>
      <c r="AA49" s="218">
        <f t="shared" si="22"/>
        <v>7.1050900000000006</v>
      </c>
      <c r="AB49" s="216">
        <f t="shared" si="22"/>
        <v>5.7603109099999994</v>
      </c>
      <c r="AC49" s="218">
        <f t="shared" si="22"/>
        <v>10.333923728813561</v>
      </c>
      <c r="AD49" s="216">
        <f t="shared" si="22"/>
        <v>1.855</v>
      </c>
      <c r="AE49" s="216">
        <f t="shared" si="22"/>
        <v>17.724854958813559</v>
      </c>
      <c r="AF49" s="216">
        <f t="shared" si="15"/>
        <v>9.2459312300000001</v>
      </c>
      <c r="AG49" s="215" t="s">
        <v>101</v>
      </c>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row>
    <row r="50" spans="1:61" ht="76.5" customHeight="1" x14ac:dyDescent="0.25">
      <c r="A50" s="151" t="s">
        <v>155</v>
      </c>
      <c r="B50" s="152" t="s">
        <v>156</v>
      </c>
      <c r="C50" s="147" t="s">
        <v>101</v>
      </c>
      <c r="D50" s="215" t="s">
        <v>101</v>
      </c>
      <c r="E50" s="215" t="s">
        <v>101</v>
      </c>
      <c r="F50" s="215" t="s">
        <v>101</v>
      </c>
      <c r="G50" s="215" t="s">
        <v>101</v>
      </c>
      <c r="H50" s="215" t="s">
        <v>101</v>
      </c>
      <c r="I50" s="215" t="s">
        <v>101</v>
      </c>
      <c r="J50" s="216">
        <f>SUM(J51:J66)</f>
        <v>1.6306203200000002</v>
      </c>
      <c r="K50" s="216">
        <f t="shared" si="13"/>
        <v>36.5454036</v>
      </c>
      <c r="L50" s="218">
        <f>SUM(L51:L66)</f>
        <v>2.0308304983050842</v>
      </c>
      <c r="M50" s="218">
        <f>SUM(M51:M66)</f>
        <v>12.528491525423728</v>
      </c>
      <c r="N50" s="218">
        <f>SUM(N51:N66)</f>
        <v>19.247118644067793</v>
      </c>
      <c r="O50" s="218">
        <f>SUM(O51:O66)</f>
        <v>2.7389629322033899</v>
      </c>
      <c r="P50" s="216">
        <f t="shared" si="14"/>
        <v>9.2457088800000005</v>
      </c>
      <c r="Q50" s="218">
        <f>SUM(Q51:Q66)</f>
        <v>0.76283049830508487</v>
      </c>
      <c r="R50" s="218">
        <f>SUM(R51:R66)</f>
        <v>2.7229922854237287</v>
      </c>
      <c r="S50" s="218">
        <f>SUM(S51:S66)</f>
        <v>4.6001201640677971</v>
      </c>
      <c r="T50" s="218">
        <f>SUM(T51:T66)</f>
        <v>1.1597659322033897</v>
      </c>
      <c r="U50" s="148" t="s">
        <v>101</v>
      </c>
      <c r="V50" s="216">
        <f>SUM(V51:V66)</f>
        <v>29.827246035932205</v>
      </c>
      <c r="W50" s="148" t="s">
        <v>101</v>
      </c>
      <c r="X50" s="216">
        <f>SUM(X51:X66)</f>
        <v>25.540691296271188</v>
      </c>
      <c r="Y50" s="148" t="s">
        <v>101</v>
      </c>
      <c r="Z50" s="216">
        <f t="shared" ref="Z50:AE50" si="23">SUM(Z51:Z66)</f>
        <v>1.8551694915254238</v>
      </c>
      <c r="AA50" s="218">
        <f t="shared" si="23"/>
        <v>7.1050900000000006</v>
      </c>
      <c r="AB50" s="216">
        <f t="shared" si="23"/>
        <v>5.7603109099999994</v>
      </c>
      <c r="AC50" s="218">
        <f t="shared" si="23"/>
        <v>10.333923728813561</v>
      </c>
      <c r="AD50" s="216">
        <f t="shared" si="23"/>
        <v>1.855</v>
      </c>
      <c r="AE50" s="216">
        <f t="shared" si="23"/>
        <v>17.724854958813559</v>
      </c>
      <c r="AF50" s="216">
        <f t="shared" si="15"/>
        <v>9.2459312300000001</v>
      </c>
      <c r="AG50" s="215" t="s">
        <v>101</v>
      </c>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row>
    <row r="51" spans="1:61" ht="76.5" customHeight="1" x14ac:dyDescent="0.25">
      <c r="A51" s="151" t="s">
        <v>155</v>
      </c>
      <c r="B51" s="160" t="s">
        <v>157</v>
      </c>
      <c r="C51" s="249" t="s">
        <v>158</v>
      </c>
      <c r="D51" s="200" t="s">
        <v>348</v>
      </c>
      <c r="E51" s="219">
        <v>2014</v>
      </c>
      <c r="F51" s="219">
        <v>2016</v>
      </c>
      <c r="G51" s="219">
        <v>2017</v>
      </c>
      <c r="H51" s="215" t="s">
        <v>101</v>
      </c>
      <c r="I51" s="215" t="s">
        <v>101</v>
      </c>
      <c r="J51" s="216">
        <f>0.517796+1.11282432</f>
        <v>1.6306203200000002</v>
      </c>
      <c r="K51" s="216">
        <f t="shared" si="13"/>
        <v>11.760832600000001</v>
      </c>
      <c r="L51" s="218">
        <v>0.51779660000000005</v>
      </c>
      <c r="M51" s="218">
        <v>3.915</v>
      </c>
      <c r="N51" s="216">
        <v>6.48</v>
      </c>
      <c r="O51" s="216">
        <v>0.84803600000000001</v>
      </c>
      <c r="P51" s="216">
        <f t="shared" si="14"/>
        <v>4.2272088800000001</v>
      </c>
      <c r="Q51" s="218">
        <v>0.51779660000000005</v>
      </c>
      <c r="R51" s="218">
        <v>0.97550075999999997</v>
      </c>
      <c r="S51" s="216">
        <v>1.9510015199999999</v>
      </c>
      <c r="T51" s="216">
        <v>0.78290999999999999</v>
      </c>
      <c r="U51" s="148" t="s">
        <v>101</v>
      </c>
      <c r="V51" s="216">
        <f>13.8777827/1.18-0.517796-1.11282432</f>
        <v>10.130212476610168</v>
      </c>
      <c r="W51" s="161" t="s">
        <v>101</v>
      </c>
      <c r="X51" s="216">
        <f>13.8777827/1.18-0.517796-1.11282432-1.81367796</f>
        <v>8.3165345166101687</v>
      </c>
      <c r="Y51" s="161" t="s">
        <v>101</v>
      </c>
      <c r="Z51" s="216">
        <f>'2'!X51/1.18</f>
        <v>0.78290999999999999</v>
      </c>
      <c r="AA51" s="216">
        <v>2.59659</v>
      </c>
      <c r="AB51" s="216">
        <v>1.8136779599999999</v>
      </c>
      <c r="AC51" s="216">
        <v>3.7480000000000002</v>
      </c>
      <c r="AD51" s="216">
        <v>0.78290999999999999</v>
      </c>
      <c r="AE51" s="250">
        <f t="shared" ref="AE51:AE59" si="24">J51+AB51+AC51</f>
        <v>7.1922982800000002</v>
      </c>
      <c r="AF51" s="216">
        <f t="shared" si="15"/>
        <v>4.2272082800000002</v>
      </c>
      <c r="AG51" s="223" t="s">
        <v>350</v>
      </c>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row>
    <row r="52" spans="1:61" ht="76.5" customHeight="1" x14ac:dyDescent="0.25">
      <c r="A52" s="151" t="s">
        <v>155</v>
      </c>
      <c r="B52" s="158" t="s">
        <v>159</v>
      </c>
      <c r="C52" s="249" t="s">
        <v>160</v>
      </c>
      <c r="D52" s="200" t="s">
        <v>348</v>
      </c>
      <c r="E52" s="219">
        <v>2016</v>
      </c>
      <c r="F52" s="219">
        <v>2016</v>
      </c>
      <c r="G52" s="219">
        <v>2017</v>
      </c>
      <c r="H52" s="215" t="s">
        <v>101</v>
      </c>
      <c r="I52" s="215" t="s">
        <v>101</v>
      </c>
      <c r="J52" s="216">
        <v>0</v>
      </c>
      <c r="K52" s="216">
        <f t="shared" si="13"/>
        <v>3.4491779661016952</v>
      </c>
      <c r="L52" s="218">
        <f>0.18/1.18</f>
        <v>0.15254237288135594</v>
      </c>
      <c r="M52" s="218">
        <f>1.417/1.18</f>
        <v>1.2008474576271186</v>
      </c>
      <c r="N52" s="218">
        <f>2.166/1.18</f>
        <v>1.8355932203389831</v>
      </c>
      <c r="O52" s="218">
        <f>0.30703/1.18</f>
        <v>0.26019491525423732</v>
      </c>
      <c r="P52" s="216">
        <f t="shared" si="14"/>
        <v>3.4491779661016952</v>
      </c>
      <c r="Q52" s="218">
        <f>0.18/1.18</f>
        <v>0.15254237288135594</v>
      </c>
      <c r="R52" s="218">
        <f>1.417/1.18</f>
        <v>1.2008474576271186</v>
      </c>
      <c r="S52" s="218">
        <f>2.166/1.18</f>
        <v>1.8355932203389831</v>
      </c>
      <c r="T52" s="218">
        <f>0.30703/1.18</f>
        <v>0.26019491525423732</v>
      </c>
      <c r="U52" s="148" t="s">
        <v>101</v>
      </c>
      <c r="V52" s="216">
        <v>3.4491499999999999</v>
      </c>
      <c r="W52" s="161" t="s">
        <v>101</v>
      </c>
      <c r="X52" s="216">
        <v>0</v>
      </c>
      <c r="Y52" s="161" t="s">
        <v>101</v>
      </c>
      <c r="Z52" s="216">
        <v>0.45677000000000001</v>
      </c>
      <c r="AA52" s="216">
        <f>4.07003/1.18</f>
        <v>3.4491779661016952</v>
      </c>
      <c r="AB52" s="216">
        <v>2.99263295</v>
      </c>
      <c r="AC52" s="216">
        <v>0</v>
      </c>
      <c r="AD52" s="251">
        <v>0.45677000000000001</v>
      </c>
      <c r="AE52" s="250">
        <f t="shared" si="24"/>
        <v>2.99263295</v>
      </c>
      <c r="AF52" s="216">
        <f t="shared" si="15"/>
        <v>3.4494029500000001</v>
      </c>
      <c r="AG52" s="223" t="s">
        <v>352</v>
      </c>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row>
    <row r="53" spans="1:61" ht="76.5" customHeight="1" x14ac:dyDescent="0.25">
      <c r="A53" s="151" t="s">
        <v>155</v>
      </c>
      <c r="B53" s="160" t="s">
        <v>161</v>
      </c>
      <c r="C53" s="249" t="s">
        <v>162</v>
      </c>
      <c r="D53" s="200" t="s">
        <v>348</v>
      </c>
      <c r="E53" s="219">
        <v>2016</v>
      </c>
      <c r="F53" s="219">
        <v>2016</v>
      </c>
      <c r="G53" s="219">
        <v>2017</v>
      </c>
      <c r="H53" s="215" t="s">
        <v>101</v>
      </c>
      <c r="I53" s="215" t="s">
        <v>101</v>
      </c>
      <c r="J53" s="216">
        <v>0</v>
      </c>
      <c r="K53" s="216">
        <f t="shared" si="13"/>
        <v>1.0593220338983051</v>
      </c>
      <c r="L53" s="218">
        <f>0.082/1.18</f>
        <v>6.9491525423728814E-2</v>
      </c>
      <c r="M53" s="218">
        <f>0.435/1.18</f>
        <v>0.36864406779661019</v>
      </c>
      <c r="N53" s="218">
        <f>0.639/1.18</f>
        <v>0.54152542372881363</v>
      </c>
      <c r="O53" s="218">
        <f>0.094/1.18</f>
        <v>7.9661016949152549E-2</v>
      </c>
      <c r="P53" s="216">
        <f t="shared" si="14"/>
        <v>1.0593220338983051</v>
      </c>
      <c r="Q53" s="218">
        <f>0.082/1.18</f>
        <v>6.9491525423728814E-2</v>
      </c>
      <c r="R53" s="218">
        <f>0.435/1.18</f>
        <v>0.36864406779661019</v>
      </c>
      <c r="S53" s="218">
        <f>0.639/1.18</f>
        <v>0.54152542372881363</v>
      </c>
      <c r="T53" s="218">
        <f>0.094/1.18</f>
        <v>7.9661016949152549E-2</v>
      </c>
      <c r="U53" s="148" t="s">
        <v>101</v>
      </c>
      <c r="V53" s="216">
        <v>1.05932</v>
      </c>
      <c r="W53" s="161" t="s">
        <v>101</v>
      </c>
      <c r="X53" s="216">
        <v>0</v>
      </c>
      <c r="Y53" s="161" t="s">
        <v>101</v>
      </c>
      <c r="Z53" s="216">
        <v>0.10532</v>
      </c>
      <c r="AA53" s="216">
        <f>1.25/1.18</f>
        <v>1.0593220338983051</v>
      </c>
      <c r="AB53" s="216">
        <v>0.95399999999999996</v>
      </c>
      <c r="AC53" s="216">
        <v>0</v>
      </c>
      <c r="AD53" s="216">
        <v>0.10532</v>
      </c>
      <c r="AE53" s="250">
        <f t="shared" si="24"/>
        <v>0.95399999999999996</v>
      </c>
      <c r="AF53" s="216">
        <f t="shared" si="15"/>
        <v>1.05932</v>
      </c>
      <c r="AG53" s="223" t="s">
        <v>352</v>
      </c>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row>
    <row r="54" spans="1:61" ht="76.5" customHeight="1" x14ac:dyDescent="0.25">
      <c r="A54" s="151" t="s">
        <v>155</v>
      </c>
      <c r="B54" s="162" t="s">
        <v>163</v>
      </c>
      <c r="C54" s="147" t="s">
        <v>164</v>
      </c>
      <c r="D54" s="215" t="s">
        <v>353</v>
      </c>
      <c r="E54" s="215">
        <v>2015</v>
      </c>
      <c r="F54" s="215">
        <v>2017</v>
      </c>
      <c r="G54" s="219" t="s">
        <v>101</v>
      </c>
      <c r="H54" s="215" t="s">
        <v>101</v>
      </c>
      <c r="I54" s="215" t="s">
        <v>101</v>
      </c>
      <c r="J54" s="216">
        <v>0</v>
      </c>
      <c r="K54" s="216">
        <f t="shared" si="13"/>
        <v>4.5779699999999997</v>
      </c>
      <c r="L54" s="218">
        <v>0.3</v>
      </c>
      <c r="M54" s="218">
        <v>1.593</v>
      </c>
      <c r="N54" s="218">
        <v>2.34</v>
      </c>
      <c r="O54" s="218">
        <v>0.34497</v>
      </c>
      <c r="P54" s="216">
        <f t="shared" si="14"/>
        <v>0</v>
      </c>
      <c r="Q54" s="218">
        <v>0</v>
      </c>
      <c r="R54" s="218">
        <v>0</v>
      </c>
      <c r="S54" s="218">
        <v>0</v>
      </c>
      <c r="T54" s="218">
        <v>0</v>
      </c>
      <c r="U54" s="148" t="s">
        <v>101</v>
      </c>
      <c r="V54" s="216">
        <v>0</v>
      </c>
      <c r="W54" s="148" t="s">
        <v>101</v>
      </c>
      <c r="X54" s="216">
        <f>1.8/1.18</f>
        <v>1.5254237288135595</v>
      </c>
      <c r="Y54" s="148" t="s">
        <v>101</v>
      </c>
      <c r="Z54" s="216">
        <v>0</v>
      </c>
      <c r="AA54" s="218">
        <v>0</v>
      </c>
      <c r="AB54" s="216">
        <v>0</v>
      </c>
      <c r="AC54" s="218">
        <f>X54</f>
        <v>1.5254237288135595</v>
      </c>
      <c r="AD54" s="216">
        <v>0</v>
      </c>
      <c r="AE54" s="250">
        <f t="shared" si="24"/>
        <v>1.5254237288135595</v>
      </c>
      <c r="AF54" s="216">
        <f t="shared" si="15"/>
        <v>0</v>
      </c>
      <c r="AG54" s="223" t="s">
        <v>354</v>
      </c>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row>
    <row r="55" spans="1:61" ht="76.5" customHeight="1" x14ac:dyDescent="0.25">
      <c r="A55" s="151" t="s">
        <v>155</v>
      </c>
      <c r="B55" s="163" t="s">
        <v>165</v>
      </c>
      <c r="C55" s="147" t="s">
        <v>166</v>
      </c>
      <c r="D55" s="215" t="s">
        <v>353</v>
      </c>
      <c r="E55" s="215">
        <v>2015</v>
      </c>
      <c r="F55" s="215">
        <v>2017</v>
      </c>
      <c r="G55" s="219" t="s">
        <v>101</v>
      </c>
      <c r="H55" s="215" t="s">
        <v>101</v>
      </c>
      <c r="I55" s="215" t="s">
        <v>101</v>
      </c>
      <c r="J55" s="216">
        <v>0</v>
      </c>
      <c r="K55" s="216">
        <f t="shared" si="13"/>
        <v>9.451690000000001</v>
      </c>
      <c r="L55" s="218">
        <v>0.61899999999999999</v>
      </c>
      <c r="M55" s="218">
        <v>3.2890000000000001</v>
      </c>
      <c r="N55" s="218">
        <v>4.8310000000000004</v>
      </c>
      <c r="O55" s="218">
        <v>0.71269000000000005</v>
      </c>
      <c r="P55" s="216">
        <f t="shared" si="14"/>
        <v>0</v>
      </c>
      <c r="Q55" s="218">
        <v>0</v>
      </c>
      <c r="R55" s="218">
        <v>0</v>
      </c>
      <c r="S55" s="218">
        <v>0</v>
      </c>
      <c r="T55" s="218">
        <v>0</v>
      </c>
      <c r="U55" s="148" t="s">
        <v>101</v>
      </c>
      <c r="V55" s="216">
        <f>11.153/1.18</f>
        <v>9.4516949152542384</v>
      </c>
      <c r="W55" s="148" t="s">
        <v>101</v>
      </c>
      <c r="X55" s="216">
        <f>11.153/1.18</f>
        <v>9.4516949152542384</v>
      </c>
      <c r="Y55" s="148" t="s">
        <v>101</v>
      </c>
      <c r="Z55" s="216">
        <v>0</v>
      </c>
      <c r="AA55" s="218">
        <v>0</v>
      </c>
      <c r="AB55" s="216">
        <v>0</v>
      </c>
      <c r="AC55" s="218">
        <v>3.15</v>
      </c>
      <c r="AD55" s="216">
        <v>0</v>
      </c>
      <c r="AE55" s="250">
        <f t="shared" si="24"/>
        <v>3.15</v>
      </c>
      <c r="AF55" s="216">
        <f t="shared" si="15"/>
        <v>0</v>
      </c>
      <c r="AG55" s="223" t="s">
        <v>354</v>
      </c>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row>
    <row r="56" spans="1:61" ht="76.5" customHeight="1" x14ac:dyDescent="0.25">
      <c r="A56" s="151" t="s">
        <v>155</v>
      </c>
      <c r="B56" s="163" t="s">
        <v>167</v>
      </c>
      <c r="C56" s="147" t="s">
        <v>168</v>
      </c>
      <c r="D56" s="215" t="s">
        <v>353</v>
      </c>
      <c r="E56" s="215">
        <v>2015</v>
      </c>
      <c r="F56" s="215">
        <v>2015</v>
      </c>
      <c r="G56" s="215" t="s">
        <v>101</v>
      </c>
      <c r="H56" s="215" t="s">
        <v>101</v>
      </c>
      <c r="I56" s="215" t="s">
        <v>101</v>
      </c>
      <c r="J56" s="216">
        <v>0</v>
      </c>
      <c r="K56" s="216">
        <f t="shared" si="13"/>
        <v>0.56664400000000004</v>
      </c>
      <c r="L56" s="218">
        <v>3.6999999999999998E-2</v>
      </c>
      <c r="M56" s="218">
        <v>0.19700000000000001</v>
      </c>
      <c r="N56" s="218">
        <v>0.28999999999999998</v>
      </c>
      <c r="O56" s="218">
        <v>4.2644000000000001E-2</v>
      </c>
      <c r="P56" s="216">
        <f t="shared" si="14"/>
        <v>0</v>
      </c>
      <c r="Q56" s="218">
        <v>0</v>
      </c>
      <c r="R56" s="218">
        <v>0</v>
      </c>
      <c r="S56" s="218">
        <v>0</v>
      </c>
      <c r="T56" s="218">
        <v>0</v>
      </c>
      <c r="U56" s="148" t="s">
        <v>101</v>
      </c>
      <c r="V56" s="216">
        <f>0.66864/1.18</f>
        <v>0.56664406779661025</v>
      </c>
      <c r="W56" s="148" t="s">
        <v>101</v>
      </c>
      <c r="X56" s="216">
        <f>0.66864/1.18</f>
        <v>0.56664406779661025</v>
      </c>
      <c r="Y56" s="148" t="s">
        <v>101</v>
      </c>
      <c r="Z56" s="216">
        <v>0</v>
      </c>
      <c r="AA56" s="218">
        <v>0</v>
      </c>
      <c r="AB56" s="216">
        <v>0</v>
      </c>
      <c r="AC56" s="218">
        <v>0</v>
      </c>
      <c r="AD56" s="216">
        <v>0</v>
      </c>
      <c r="AE56" s="250">
        <f t="shared" si="24"/>
        <v>0</v>
      </c>
      <c r="AF56" s="216">
        <f t="shared" si="15"/>
        <v>0</v>
      </c>
      <c r="AG56" s="215" t="s">
        <v>101</v>
      </c>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row>
    <row r="57" spans="1:61" ht="76.5" customHeight="1" x14ac:dyDescent="0.25">
      <c r="A57" s="151" t="s">
        <v>155</v>
      </c>
      <c r="B57" s="164" t="s">
        <v>169</v>
      </c>
      <c r="C57" s="147" t="s">
        <v>170</v>
      </c>
      <c r="D57" s="215" t="s">
        <v>353</v>
      </c>
      <c r="E57" s="215">
        <v>2017</v>
      </c>
      <c r="F57" s="215">
        <v>2017</v>
      </c>
      <c r="G57" s="215" t="s">
        <v>101</v>
      </c>
      <c r="H57" s="215" t="s">
        <v>101</v>
      </c>
      <c r="I57" s="215" t="s">
        <v>101</v>
      </c>
      <c r="J57" s="216">
        <v>0</v>
      </c>
      <c r="K57" s="216">
        <f t="shared" si="13"/>
        <v>0.74152499999999999</v>
      </c>
      <c r="L57" s="218">
        <v>4.8000000000000001E-2</v>
      </c>
      <c r="M57" s="218">
        <v>0.25800000000000001</v>
      </c>
      <c r="N57" s="218">
        <v>0.38</v>
      </c>
      <c r="O57" s="218">
        <v>5.5524999999999998E-2</v>
      </c>
      <c r="P57" s="216">
        <f t="shared" si="14"/>
        <v>0</v>
      </c>
      <c r="Q57" s="218">
        <v>0</v>
      </c>
      <c r="R57" s="218">
        <v>0</v>
      </c>
      <c r="S57" s="218">
        <v>0</v>
      </c>
      <c r="T57" s="218">
        <v>0</v>
      </c>
      <c r="U57" s="148" t="s">
        <v>101</v>
      </c>
      <c r="V57" s="216">
        <f>0.875/1.18</f>
        <v>0.74152542372881358</v>
      </c>
      <c r="W57" s="148" t="s">
        <v>101</v>
      </c>
      <c r="X57" s="216">
        <f>0.875/1.18</f>
        <v>0.74152542372881358</v>
      </c>
      <c r="Y57" s="148" t="s">
        <v>101</v>
      </c>
      <c r="Z57" s="216">
        <v>0</v>
      </c>
      <c r="AA57" s="218">
        <v>0</v>
      </c>
      <c r="AB57" s="216">
        <v>0</v>
      </c>
      <c r="AC57" s="218">
        <v>0.74150000000000005</v>
      </c>
      <c r="AD57" s="216">
        <v>0</v>
      </c>
      <c r="AE57" s="250">
        <f t="shared" si="24"/>
        <v>0.74150000000000005</v>
      </c>
      <c r="AF57" s="216">
        <f t="shared" si="15"/>
        <v>0</v>
      </c>
      <c r="AG57" s="223" t="s">
        <v>354</v>
      </c>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row>
    <row r="58" spans="1:61" ht="76.5" customHeight="1" x14ac:dyDescent="0.25">
      <c r="A58" s="151" t="s">
        <v>155</v>
      </c>
      <c r="B58" s="164" t="s">
        <v>171</v>
      </c>
      <c r="C58" s="147" t="s">
        <v>172</v>
      </c>
      <c r="D58" s="215" t="s">
        <v>353</v>
      </c>
      <c r="E58" s="215">
        <v>2017</v>
      </c>
      <c r="F58" s="215">
        <v>2017</v>
      </c>
      <c r="G58" s="215" t="s">
        <v>101</v>
      </c>
      <c r="H58" s="215" t="s">
        <v>101</v>
      </c>
      <c r="I58" s="215" t="s">
        <v>101</v>
      </c>
      <c r="J58" s="216">
        <v>0</v>
      </c>
      <c r="K58" s="216">
        <f t="shared" si="13"/>
        <v>0.16215700000000002</v>
      </c>
      <c r="L58" s="218">
        <v>0.01</v>
      </c>
      <c r="M58" s="218">
        <v>5.6000000000000001E-2</v>
      </c>
      <c r="N58" s="218">
        <v>8.3000000000000004E-2</v>
      </c>
      <c r="O58" s="218">
        <v>1.3157E-2</v>
      </c>
      <c r="P58" s="216">
        <f t="shared" si="14"/>
        <v>0</v>
      </c>
      <c r="Q58" s="218">
        <v>0</v>
      </c>
      <c r="R58" s="218">
        <v>0</v>
      </c>
      <c r="S58" s="218">
        <v>0</v>
      </c>
      <c r="T58" s="218">
        <v>0</v>
      </c>
      <c r="U58" s="148" t="s">
        <v>101</v>
      </c>
      <c r="V58" s="216">
        <f>0.191345/1.18</f>
        <v>0.16215677966101694</v>
      </c>
      <c r="W58" s="148" t="s">
        <v>101</v>
      </c>
      <c r="X58" s="216">
        <f>0.191345/1.18</f>
        <v>0.16215677966101694</v>
      </c>
      <c r="Y58" s="148" t="s">
        <v>101</v>
      </c>
      <c r="Z58" s="216">
        <v>0</v>
      </c>
      <c r="AA58" s="218">
        <v>0</v>
      </c>
      <c r="AB58" s="216">
        <v>0</v>
      </c>
      <c r="AC58" s="218">
        <v>0.16200000000000001</v>
      </c>
      <c r="AD58" s="216">
        <v>0</v>
      </c>
      <c r="AE58" s="250">
        <f t="shared" si="24"/>
        <v>0.16200000000000001</v>
      </c>
      <c r="AF58" s="216">
        <f t="shared" si="15"/>
        <v>0</v>
      </c>
      <c r="AG58" s="223" t="s">
        <v>354</v>
      </c>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row>
    <row r="59" spans="1:61" ht="76.5" customHeight="1" x14ac:dyDescent="0.25">
      <c r="A59" s="151" t="s">
        <v>155</v>
      </c>
      <c r="B59" s="165" t="s">
        <v>173</v>
      </c>
      <c r="C59" s="249" t="s">
        <v>174</v>
      </c>
      <c r="D59" s="219" t="s">
        <v>344</v>
      </c>
      <c r="E59" s="219">
        <v>2017</v>
      </c>
      <c r="F59" s="219">
        <v>2017</v>
      </c>
      <c r="G59" s="219">
        <v>2017</v>
      </c>
      <c r="H59" s="215" t="s">
        <v>101</v>
      </c>
      <c r="I59" s="215" t="s">
        <v>101</v>
      </c>
      <c r="J59" s="216">
        <v>0</v>
      </c>
      <c r="K59" s="216">
        <f t="shared" si="13"/>
        <v>0.51</v>
      </c>
      <c r="L59" s="218">
        <v>2.3E-2</v>
      </c>
      <c r="M59" s="218">
        <v>0.17799999999999999</v>
      </c>
      <c r="N59" s="218">
        <v>0.27200000000000002</v>
      </c>
      <c r="O59" s="218">
        <v>3.6999999999999998E-2</v>
      </c>
      <c r="P59" s="216">
        <f t="shared" si="14"/>
        <v>0.51</v>
      </c>
      <c r="Q59" s="218">
        <v>2.3E-2</v>
      </c>
      <c r="R59" s="218">
        <v>0.17799999999999999</v>
      </c>
      <c r="S59" s="218">
        <v>0.27200000000000002</v>
      </c>
      <c r="T59" s="218">
        <v>3.6999999999999998E-2</v>
      </c>
      <c r="U59" s="148" t="s">
        <v>101</v>
      </c>
      <c r="V59" s="216">
        <v>0</v>
      </c>
      <c r="W59" s="161" t="s">
        <v>101</v>
      </c>
      <c r="X59" s="216">
        <f>0.602/1.18</f>
        <v>0.51016949152542379</v>
      </c>
      <c r="Y59" s="161" t="s">
        <v>101</v>
      </c>
      <c r="Z59" s="216">
        <f>0.602/1.18</f>
        <v>0.51016949152542379</v>
      </c>
      <c r="AA59" s="216">
        <v>0</v>
      </c>
      <c r="AB59" s="216">
        <v>0</v>
      </c>
      <c r="AC59" s="216">
        <v>0.51</v>
      </c>
      <c r="AD59" s="216">
        <v>0.51</v>
      </c>
      <c r="AE59" s="250">
        <f t="shared" si="24"/>
        <v>0.51</v>
      </c>
      <c r="AF59" s="216">
        <f t="shared" si="15"/>
        <v>0.51</v>
      </c>
      <c r="AG59" s="223" t="s">
        <v>355</v>
      </c>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row>
    <row r="60" spans="1:61" ht="76.5" customHeight="1" x14ac:dyDescent="0.25">
      <c r="A60" s="151" t="s">
        <v>155</v>
      </c>
      <c r="B60" s="164" t="s">
        <v>175</v>
      </c>
      <c r="C60" s="147" t="s">
        <v>176</v>
      </c>
      <c r="D60" s="215" t="s">
        <v>356</v>
      </c>
      <c r="E60" s="215">
        <v>2015</v>
      </c>
      <c r="F60" s="215">
        <v>2016</v>
      </c>
      <c r="G60" s="215" t="s">
        <v>101</v>
      </c>
      <c r="H60" s="215" t="s">
        <v>101</v>
      </c>
      <c r="I60" s="215" t="s">
        <v>101</v>
      </c>
      <c r="J60" s="216">
        <v>0</v>
      </c>
      <c r="K60" s="216">
        <f t="shared" ref="K60:K91" si="25">SUM(L60:O60)</f>
        <v>1.976102</v>
      </c>
      <c r="L60" s="218">
        <v>0.122</v>
      </c>
      <c r="M60" s="218">
        <v>0.68200000000000005</v>
      </c>
      <c r="N60" s="218">
        <v>1.0109999999999999</v>
      </c>
      <c r="O60" s="218">
        <v>0.161102</v>
      </c>
      <c r="P60" s="216">
        <f t="shared" ref="P60:P91" si="26">SUM(Q60:T60)</f>
        <v>0</v>
      </c>
      <c r="Q60" s="218">
        <v>0</v>
      </c>
      <c r="R60" s="218">
        <v>0</v>
      </c>
      <c r="S60" s="218">
        <v>0</v>
      </c>
      <c r="T60" s="218">
        <v>0</v>
      </c>
      <c r="U60" s="148" t="s">
        <v>101</v>
      </c>
      <c r="V60" s="216">
        <f>2.3318/1.18</f>
        <v>1.9761016949152543</v>
      </c>
      <c r="W60" s="148" t="s">
        <v>101</v>
      </c>
      <c r="X60" s="216">
        <f>2.3318/1.18</f>
        <v>1.9761016949152543</v>
      </c>
      <c r="Y60" s="148" t="s">
        <v>101</v>
      </c>
      <c r="Z60" s="216">
        <v>0</v>
      </c>
      <c r="AA60" s="218">
        <v>0</v>
      </c>
      <c r="AB60" s="216">
        <v>0</v>
      </c>
      <c r="AC60" s="218">
        <v>0</v>
      </c>
      <c r="AD60" s="216">
        <v>0</v>
      </c>
      <c r="AE60" s="216">
        <v>0</v>
      </c>
      <c r="AF60" s="216">
        <f t="shared" ref="AF60:AF91" si="27">AD60+AB60+J60</f>
        <v>0</v>
      </c>
      <c r="AG60" s="223" t="s">
        <v>357</v>
      </c>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row>
    <row r="61" spans="1:61" ht="76.5" customHeight="1" x14ac:dyDescent="0.25">
      <c r="A61" s="151" t="s">
        <v>155</v>
      </c>
      <c r="B61" s="166" t="s">
        <v>177</v>
      </c>
      <c r="C61" s="147" t="s">
        <v>178</v>
      </c>
      <c r="D61" s="215" t="s">
        <v>356</v>
      </c>
      <c r="E61" s="215">
        <v>2016</v>
      </c>
      <c r="F61" s="215">
        <v>2016</v>
      </c>
      <c r="G61" s="215" t="s">
        <v>101</v>
      </c>
      <c r="H61" s="215" t="s">
        <v>101</v>
      </c>
      <c r="I61" s="215" t="s">
        <v>101</v>
      </c>
      <c r="J61" s="216">
        <v>0</v>
      </c>
      <c r="K61" s="216">
        <f t="shared" si="25"/>
        <v>0.49723699999999998</v>
      </c>
      <c r="L61" s="218">
        <v>3.1E-2</v>
      </c>
      <c r="M61" s="218">
        <v>0.17199999999999999</v>
      </c>
      <c r="N61" s="218">
        <v>0.254</v>
      </c>
      <c r="O61" s="218">
        <v>4.0237000000000002E-2</v>
      </c>
      <c r="P61" s="216">
        <f t="shared" si="26"/>
        <v>0</v>
      </c>
      <c r="Q61" s="218">
        <v>0</v>
      </c>
      <c r="R61" s="218">
        <v>0</v>
      </c>
      <c r="S61" s="218">
        <v>0</v>
      </c>
      <c r="T61" s="218">
        <v>0</v>
      </c>
      <c r="U61" s="148" t="s">
        <v>101</v>
      </c>
      <c r="V61" s="216">
        <f>0.58674/1.18</f>
        <v>0.49723728813559326</v>
      </c>
      <c r="W61" s="148" t="s">
        <v>101</v>
      </c>
      <c r="X61" s="216">
        <f>0.58674/1.18</f>
        <v>0.49723728813559326</v>
      </c>
      <c r="Y61" s="148" t="s">
        <v>101</v>
      </c>
      <c r="Z61" s="216">
        <v>0</v>
      </c>
      <c r="AA61" s="218">
        <v>0</v>
      </c>
      <c r="AB61" s="216">
        <v>0</v>
      </c>
      <c r="AC61" s="218">
        <v>0</v>
      </c>
      <c r="AD61" s="216">
        <v>0</v>
      </c>
      <c r="AE61" s="216">
        <v>0</v>
      </c>
      <c r="AF61" s="216">
        <f t="shared" si="27"/>
        <v>0</v>
      </c>
      <c r="AG61" s="215" t="s">
        <v>101</v>
      </c>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row>
    <row r="62" spans="1:61" ht="76.5" customHeight="1" x14ac:dyDescent="0.25">
      <c r="A62" s="151" t="s">
        <v>155</v>
      </c>
      <c r="B62" s="167" t="s">
        <v>179</v>
      </c>
      <c r="C62" s="147" t="s">
        <v>180</v>
      </c>
      <c r="D62" s="215" t="s">
        <v>356</v>
      </c>
      <c r="E62" s="215">
        <v>2016</v>
      </c>
      <c r="F62" s="215">
        <v>2016</v>
      </c>
      <c r="G62" s="215" t="s">
        <v>101</v>
      </c>
      <c r="H62" s="215" t="s">
        <v>101</v>
      </c>
      <c r="I62" s="215" t="s">
        <v>101</v>
      </c>
      <c r="J62" s="216">
        <v>0</v>
      </c>
      <c r="K62" s="216">
        <f t="shared" si="25"/>
        <v>0.20879700000000001</v>
      </c>
      <c r="L62" s="218">
        <v>1.2999999999999999E-2</v>
      </c>
      <c r="M62" s="218">
        <v>7.1999999999999995E-2</v>
      </c>
      <c r="N62" s="218">
        <v>0.107</v>
      </c>
      <c r="O62" s="218">
        <v>1.6796999999999999E-2</v>
      </c>
      <c r="P62" s="216">
        <f t="shared" si="26"/>
        <v>0</v>
      </c>
      <c r="Q62" s="218">
        <v>0</v>
      </c>
      <c r="R62" s="218">
        <v>0</v>
      </c>
      <c r="S62" s="218">
        <v>0</v>
      </c>
      <c r="T62" s="218">
        <v>0</v>
      </c>
      <c r="U62" s="148" t="s">
        <v>101</v>
      </c>
      <c r="V62" s="216">
        <f>0.24638/1.18</f>
        <v>0.20879661016949153</v>
      </c>
      <c r="W62" s="148" t="s">
        <v>101</v>
      </c>
      <c r="X62" s="216">
        <f>0.24638/1.18</f>
        <v>0.20879661016949153</v>
      </c>
      <c r="Y62" s="148" t="s">
        <v>101</v>
      </c>
      <c r="Z62" s="216">
        <v>0</v>
      </c>
      <c r="AA62" s="218">
        <v>0</v>
      </c>
      <c r="AB62" s="216">
        <v>0</v>
      </c>
      <c r="AC62" s="218">
        <v>0</v>
      </c>
      <c r="AD62" s="216">
        <v>0</v>
      </c>
      <c r="AE62" s="216">
        <v>0</v>
      </c>
      <c r="AF62" s="216">
        <f t="shared" si="27"/>
        <v>0</v>
      </c>
      <c r="AG62" s="215" t="s">
        <v>101</v>
      </c>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row>
    <row r="63" spans="1:61" ht="76.5" customHeight="1" x14ac:dyDescent="0.25">
      <c r="A63" s="151" t="s">
        <v>155</v>
      </c>
      <c r="B63" s="167" t="s">
        <v>181</v>
      </c>
      <c r="C63" s="147" t="s">
        <v>182</v>
      </c>
      <c r="D63" s="215" t="s">
        <v>356</v>
      </c>
      <c r="E63" s="215">
        <v>2016</v>
      </c>
      <c r="F63" s="215">
        <v>2016</v>
      </c>
      <c r="G63" s="215" t="s">
        <v>101</v>
      </c>
      <c r="H63" s="215" t="s">
        <v>101</v>
      </c>
      <c r="I63" s="215" t="s">
        <v>101</v>
      </c>
      <c r="J63" s="216">
        <v>0</v>
      </c>
      <c r="K63" s="216">
        <f t="shared" si="25"/>
        <v>0.36034699999999997</v>
      </c>
      <c r="L63" s="218">
        <v>2.1999999999999999E-2</v>
      </c>
      <c r="M63" s="218">
        <v>0.124</v>
      </c>
      <c r="N63" s="218">
        <v>0.185</v>
      </c>
      <c r="O63" s="218">
        <v>2.9347000000000002E-2</v>
      </c>
      <c r="P63" s="216">
        <f t="shared" si="26"/>
        <v>0</v>
      </c>
      <c r="Q63" s="218">
        <v>0</v>
      </c>
      <c r="R63" s="218">
        <v>0</v>
      </c>
      <c r="S63" s="218">
        <v>0</v>
      </c>
      <c r="T63" s="218">
        <v>0</v>
      </c>
      <c r="U63" s="148" t="s">
        <v>101</v>
      </c>
      <c r="V63" s="216">
        <f>0.42521/1.18</f>
        <v>0.36034745762711862</v>
      </c>
      <c r="W63" s="148" t="s">
        <v>101</v>
      </c>
      <c r="X63" s="216">
        <f>0.42521/1.18</f>
        <v>0.36034745762711862</v>
      </c>
      <c r="Y63" s="148" t="s">
        <v>101</v>
      </c>
      <c r="Z63" s="216">
        <v>0</v>
      </c>
      <c r="AA63" s="218">
        <v>0</v>
      </c>
      <c r="AB63" s="216">
        <v>0</v>
      </c>
      <c r="AC63" s="218">
        <v>0</v>
      </c>
      <c r="AD63" s="216">
        <v>0</v>
      </c>
      <c r="AE63" s="216">
        <v>0</v>
      </c>
      <c r="AF63" s="216">
        <f t="shared" si="27"/>
        <v>0</v>
      </c>
      <c r="AG63" s="215" t="s">
        <v>101</v>
      </c>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row>
    <row r="64" spans="1:61" ht="76.5" customHeight="1" x14ac:dyDescent="0.25">
      <c r="A64" s="151" t="s">
        <v>155</v>
      </c>
      <c r="B64" s="166" t="s">
        <v>183</v>
      </c>
      <c r="C64" s="147" t="s">
        <v>184</v>
      </c>
      <c r="D64" s="215" t="s">
        <v>356</v>
      </c>
      <c r="E64" s="215">
        <v>2016</v>
      </c>
      <c r="F64" s="215">
        <v>2016</v>
      </c>
      <c r="G64" s="215" t="s">
        <v>101</v>
      </c>
      <c r="H64" s="215" t="s">
        <v>101</v>
      </c>
      <c r="I64" s="215" t="s">
        <v>101</v>
      </c>
      <c r="J64" s="216">
        <v>0</v>
      </c>
      <c r="K64" s="216">
        <f t="shared" si="25"/>
        <v>0.31080500000000005</v>
      </c>
      <c r="L64" s="218">
        <v>1.9E-2</v>
      </c>
      <c r="M64" s="218">
        <v>0.107</v>
      </c>
      <c r="N64" s="218">
        <v>0.159</v>
      </c>
      <c r="O64" s="218">
        <v>2.5805000000000002E-2</v>
      </c>
      <c r="P64" s="216">
        <f t="shared" si="26"/>
        <v>0</v>
      </c>
      <c r="Q64" s="218">
        <v>0</v>
      </c>
      <c r="R64" s="218">
        <v>0</v>
      </c>
      <c r="S64" s="218">
        <v>0</v>
      </c>
      <c r="T64" s="218">
        <v>0</v>
      </c>
      <c r="U64" s="148" t="s">
        <v>101</v>
      </c>
      <c r="V64" s="216">
        <f>0.36675/1.18</f>
        <v>0.31080508474576274</v>
      </c>
      <c r="W64" s="148" t="s">
        <v>101</v>
      </c>
      <c r="X64" s="216">
        <f>0.36675/1.18</f>
        <v>0.31080508474576274</v>
      </c>
      <c r="Y64" s="148" t="s">
        <v>101</v>
      </c>
      <c r="Z64" s="216">
        <v>0</v>
      </c>
      <c r="AA64" s="218">
        <v>0</v>
      </c>
      <c r="AB64" s="216">
        <v>0</v>
      </c>
      <c r="AC64" s="218">
        <v>0</v>
      </c>
      <c r="AD64" s="216">
        <v>0</v>
      </c>
      <c r="AE64" s="216">
        <v>0</v>
      </c>
      <c r="AF64" s="216">
        <f t="shared" si="27"/>
        <v>0</v>
      </c>
      <c r="AG64" s="215" t="s">
        <v>101</v>
      </c>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row>
    <row r="65" spans="1:61" ht="76.5" customHeight="1" x14ac:dyDescent="0.25">
      <c r="A65" s="151" t="s">
        <v>155</v>
      </c>
      <c r="B65" s="167" t="s">
        <v>185</v>
      </c>
      <c r="C65" s="147" t="s">
        <v>186</v>
      </c>
      <c r="D65" s="215" t="s">
        <v>356</v>
      </c>
      <c r="E65" s="215">
        <v>2016</v>
      </c>
      <c r="F65" s="215">
        <v>2016</v>
      </c>
      <c r="G65" s="215" t="s">
        <v>101</v>
      </c>
      <c r="H65" s="215" t="s">
        <v>101</v>
      </c>
      <c r="I65" s="215" t="s">
        <v>101</v>
      </c>
      <c r="J65" s="216">
        <v>0</v>
      </c>
      <c r="K65" s="216">
        <f t="shared" si="25"/>
        <v>0.41579700000000003</v>
      </c>
      <c r="L65" s="218">
        <v>2.5000000000000001E-2</v>
      </c>
      <c r="M65" s="218">
        <v>0.14299999999999999</v>
      </c>
      <c r="N65" s="218">
        <v>0.21299999999999999</v>
      </c>
      <c r="O65" s="218">
        <v>3.4797000000000002E-2</v>
      </c>
      <c r="P65" s="216">
        <f t="shared" si="26"/>
        <v>0</v>
      </c>
      <c r="Q65" s="218">
        <v>0</v>
      </c>
      <c r="R65" s="218">
        <v>0</v>
      </c>
      <c r="S65" s="218">
        <v>0</v>
      </c>
      <c r="T65" s="218">
        <v>0</v>
      </c>
      <c r="U65" s="148" t="s">
        <v>101</v>
      </c>
      <c r="V65" s="216">
        <f>0.49064/1.18</f>
        <v>0.41579661016949154</v>
      </c>
      <c r="W65" s="148" t="s">
        <v>101</v>
      </c>
      <c r="X65" s="216">
        <f>0.49064/1.18</f>
        <v>0.41579661016949154</v>
      </c>
      <c r="Y65" s="148" t="s">
        <v>101</v>
      </c>
      <c r="Z65" s="216">
        <v>0</v>
      </c>
      <c r="AA65" s="218">
        <v>0</v>
      </c>
      <c r="AB65" s="216">
        <v>0</v>
      </c>
      <c r="AC65" s="218">
        <v>0</v>
      </c>
      <c r="AD65" s="216">
        <v>0</v>
      </c>
      <c r="AE65" s="216">
        <v>0</v>
      </c>
      <c r="AF65" s="216">
        <f t="shared" si="27"/>
        <v>0</v>
      </c>
      <c r="AG65" s="215" t="s">
        <v>101</v>
      </c>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row>
    <row r="66" spans="1:61" ht="76.5" customHeight="1" x14ac:dyDescent="0.25">
      <c r="A66" s="151" t="s">
        <v>155</v>
      </c>
      <c r="B66" s="164" t="s">
        <v>177</v>
      </c>
      <c r="C66" s="147" t="s">
        <v>187</v>
      </c>
      <c r="D66" s="215" t="s">
        <v>356</v>
      </c>
      <c r="E66" s="215">
        <v>2017</v>
      </c>
      <c r="F66" s="215">
        <v>2017</v>
      </c>
      <c r="G66" s="215" t="s">
        <v>101</v>
      </c>
      <c r="H66" s="215" t="s">
        <v>101</v>
      </c>
      <c r="I66" s="215" t="s">
        <v>101</v>
      </c>
      <c r="J66" s="216">
        <v>0</v>
      </c>
      <c r="K66" s="216">
        <f t="shared" si="25"/>
        <v>0.49699999999999994</v>
      </c>
      <c r="L66" s="218">
        <v>2.1999999999999999E-2</v>
      </c>
      <c r="M66" s="218">
        <v>0.17299999999999999</v>
      </c>
      <c r="N66" s="218">
        <v>0.26500000000000001</v>
      </c>
      <c r="O66" s="218">
        <v>3.6999999999999998E-2</v>
      </c>
      <c r="P66" s="216">
        <f t="shared" si="26"/>
        <v>0</v>
      </c>
      <c r="Q66" s="218">
        <v>0</v>
      </c>
      <c r="R66" s="218">
        <v>0</v>
      </c>
      <c r="S66" s="218">
        <v>0</v>
      </c>
      <c r="T66" s="218">
        <v>0</v>
      </c>
      <c r="U66" s="148" t="s">
        <v>101</v>
      </c>
      <c r="V66" s="216">
        <f>0.587/1.18</f>
        <v>0.49745762711864405</v>
      </c>
      <c r="W66" s="148" t="s">
        <v>101</v>
      </c>
      <c r="X66" s="216">
        <f>0.587/1.18</f>
        <v>0.49745762711864405</v>
      </c>
      <c r="Y66" s="148" t="s">
        <v>101</v>
      </c>
      <c r="Z66" s="216">
        <v>0</v>
      </c>
      <c r="AA66" s="218">
        <v>0</v>
      </c>
      <c r="AB66" s="216">
        <v>0</v>
      </c>
      <c r="AC66" s="218">
        <v>0.497</v>
      </c>
      <c r="AD66" s="216">
        <v>0</v>
      </c>
      <c r="AE66" s="216">
        <v>0.497</v>
      </c>
      <c r="AF66" s="216">
        <f t="shared" si="27"/>
        <v>0</v>
      </c>
      <c r="AG66" s="215" t="s">
        <v>101</v>
      </c>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row>
    <row r="67" spans="1:61" ht="76.5" customHeight="1" x14ac:dyDescent="0.25">
      <c r="A67" s="151" t="s">
        <v>188</v>
      </c>
      <c r="B67" s="152" t="s">
        <v>189</v>
      </c>
      <c r="C67" s="147" t="s">
        <v>101</v>
      </c>
      <c r="D67" s="215" t="s">
        <v>101</v>
      </c>
      <c r="E67" s="215" t="s">
        <v>101</v>
      </c>
      <c r="F67" s="215" t="s">
        <v>101</v>
      </c>
      <c r="G67" s="215" t="s">
        <v>101</v>
      </c>
      <c r="H67" s="215" t="s">
        <v>101</v>
      </c>
      <c r="I67" s="215" t="s">
        <v>101</v>
      </c>
      <c r="J67" s="216">
        <v>0</v>
      </c>
      <c r="K67" s="216">
        <f t="shared" si="25"/>
        <v>0</v>
      </c>
      <c r="L67" s="218">
        <v>0</v>
      </c>
      <c r="M67" s="218">
        <v>0</v>
      </c>
      <c r="N67" s="218">
        <v>0</v>
      </c>
      <c r="O67" s="218">
        <v>0</v>
      </c>
      <c r="P67" s="216">
        <f t="shared" si="26"/>
        <v>0</v>
      </c>
      <c r="Q67" s="218">
        <v>0</v>
      </c>
      <c r="R67" s="218">
        <v>0</v>
      </c>
      <c r="S67" s="218">
        <v>0</v>
      </c>
      <c r="T67" s="218">
        <v>0</v>
      </c>
      <c r="U67" s="148" t="s">
        <v>101</v>
      </c>
      <c r="V67" s="216">
        <v>0</v>
      </c>
      <c r="W67" s="148" t="s">
        <v>101</v>
      </c>
      <c r="X67" s="216">
        <v>0</v>
      </c>
      <c r="Y67" s="148" t="s">
        <v>101</v>
      </c>
      <c r="Z67" s="216">
        <v>0</v>
      </c>
      <c r="AA67" s="218">
        <v>0</v>
      </c>
      <c r="AB67" s="216">
        <v>0</v>
      </c>
      <c r="AC67" s="218">
        <v>0</v>
      </c>
      <c r="AD67" s="216">
        <v>0</v>
      </c>
      <c r="AE67" s="216">
        <v>0</v>
      </c>
      <c r="AF67" s="216">
        <f t="shared" si="27"/>
        <v>0</v>
      </c>
      <c r="AG67" s="215" t="s">
        <v>101</v>
      </c>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row>
    <row r="68" spans="1:61" ht="76.5" customHeight="1" x14ac:dyDescent="0.25">
      <c r="A68" s="151" t="s">
        <v>190</v>
      </c>
      <c r="B68" s="152" t="s">
        <v>191</v>
      </c>
      <c r="C68" s="147" t="s">
        <v>101</v>
      </c>
      <c r="D68" s="215" t="s">
        <v>101</v>
      </c>
      <c r="E68" s="215" t="s">
        <v>101</v>
      </c>
      <c r="F68" s="215" t="s">
        <v>101</v>
      </c>
      <c r="G68" s="215" t="s">
        <v>101</v>
      </c>
      <c r="H68" s="215" t="s">
        <v>101</v>
      </c>
      <c r="I68" s="215" t="s">
        <v>101</v>
      </c>
      <c r="J68" s="216">
        <f>J69+J75</f>
        <v>2.341372881355932</v>
      </c>
      <c r="K68" s="216">
        <f t="shared" si="25"/>
        <v>8.5719775593220344</v>
      </c>
      <c r="L68" s="218">
        <f>L69+L75</f>
        <v>0.14415213559322032</v>
      </c>
      <c r="M68" s="218">
        <f>M69+M75</f>
        <v>3.4089508474576276</v>
      </c>
      <c r="N68" s="218">
        <f>N69+N75</f>
        <v>4.5873593220338984</v>
      </c>
      <c r="O68" s="218">
        <f>O69+O75</f>
        <v>0.43151525423728815</v>
      </c>
      <c r="P68" s="216">
        <f t="shared" si="26"/>
        <v>9.1604992293220331</v>
      </c>
      <c r="Q68" s="218">
        <f>Q69+Q75</f>
        <v>0.19875623559322034</v>
      </c>
      <c r="R68" s="218">
        <f>R69+R75</f>
        <v>3.5969402474576273</v>
      </c>
      <c r="S68" s="218">
        <f>S69+S75</f>
        <v>4.933287492033898</v>
      </c>
      <c r="T68" s="218">
        <f>T69+T75</f>
        <v>0.43151525423728815</v>
      </c>
      <c r="U68" s="148" t="s">
        <v>101</v>
      </c>
      <c r="V68" s="216">
        <f>V69+V75</f>
        <v>6.2306046979661023</v>
      </c>
      <c r="W68" s="148" t="s">
        <v>101</v>
      </c>
      <c r="X68" s="216">
        <f>X69+X75</f>
        <v>0</v>
      </c>
      <c r="Y68" s="148" t="s">
        <v>101</v>
      </c>
      <c r="Z68" s="216">
        <f t="shared" ref="Z68:AE68" si="28">Z69+Z75</f>
        <v>0.58852167</v>
      </c>
      <c r="AA68" s="218">
        <f t="shared" si="28"/>
        <v>6.2306046779661006</v>
      </c>
      <c r="AB68" s="216">
        <f t="shared" si="28"/>
        <v>6.2306046979661005</v>
      </c>
      <c r="AC68" s="218">
        <f t="shared" si="28"/>
        <v>0</v>
      </c>
      <c r="AD68" s="216">
        <f t="shared" si="28"/>
        <v>0.58852167</v>
      </c>
      <c r="AE68" s="216">
        <f t="shared" si="28"/>
        <v>8.5718690199999994</v>
      </c>
      <c r="AF68" s="216">
        <f t="shared" si="27"/>
        <v>9.160499249322033</v>
      </c>
      <c r="AG68" s="215" t="s">
        <v>101</v>
      </c>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row>
    <row r="69" spans="1:61" ht="76.5" customHeight="1" x14ac:dyDescent="0.25">
      <c r="A69" s="151" t="s">
        <v>192</v>
      </c>
      <c r="B69" s="152" t="s">
        <v>193</v>
      </c>
      <c r="C69" s="147" t="s">
        <v>101</v>
      </c>
      <c r="D69" s="215" t="s">
        <v>101</v>
      </c>
      <c r="E69" s="215" t="s">
        <v>101</v>
      </c>
      <c r="F69" s="215" t="s">
        <v>101</v>
      </c>
      <c r="G69" s="215" t="s">
        <v>101</v>
      </c>
      <c r="H69" s="215" t="s">
        <v>101</v>
      </c>
      <c r="I69" s="215" t="s">
        <v>101</v>
      </c>
      <c r="J69" s="216">
        <f>SUM(J70:J74)</f>
        <v>2.341372881355932</v>
      </c>
      <c r="K69" s="216">
        <f t="shared" si="25"/>
        <v>8.5719775593220344</v>
      </c>
      <c r="L69" s="218">
        <f>SUM(L70:L74)</f>
        <v>0.14415213559322032</v>
      </c>
      <c r="M69" s="218">
        <f>SUM(M70:M74)</f>
        <v>3.4089508474576276</v>
      </c>
      <c r="N69" s="218">
        <f>SUM(N70:N74)</f>
        <v>4.5873593220338984</v>
      </c>
      <c r="O69" s="218">
        <f>SUM(O70:O74)</f>
        <v>0.43151525423728815</v>
      </c>
      <c r="P69" s="216">
        <f t="shared" si="26"/>
        <v>9.1604992293220331</v>
      </c>
      <c r="Q69" s="218">
        <f>SUM(Q70:Q74)</f>
        <v>0.19875623559322034</v>
      </c>
      <c r="R69" s="218">
        <f>SUM(R70:R74)</f>
        <v>3.5969402474576273</v>
      </c>
      <c r="S69" s="218">
        <f>SUM(S70:S74)</f>
        <v>4.933287492033898</v>
      </c>
      <c r="T69" s="218">
        <f>SUM(T70:T74)</f>
        <v>0.43151525423728815</v>
      </c>
      <c r="U69" s="148" t="s">
        <v>101</v>
      </c>
      <c r="V69" s="216">
        <f>SUM(V70:V74)</f>
        <v>6.2306046979661023</v>
      </c>
      <c r="W69" s="148" t="s">
        <v>101</v>
      </c>
      <c r="X69" s="216">
        <f>SUM(X70:X74)</f>
        <v>0</v>
      </c>
      <c r="Y69" s="148" t="s">
        <v>101</v>
      </c>
      <c r="Z69" s="216">
        <f t="shared" ref="Z69:AE69" si="29">SUM(Z70:Z74)</f>
        <v>0.58852167</v>
      </c>
      <c r="AA69" s="218">
        <f t="shared" si="29"/>
        <v>6.2306046779661006</v>
      </c>
      <c r="AB69" s="216">
        <f t="shared" si="29"/>
        <v>6.2306046979661005</v>
      </c>
      <c r="AC69" s="218">
        <f t="shared" si="29"/>
        <v>0</v>
      </c>
      <c r="AD69" s="216">
        <f t="shared" si="29"/>
        <v>0.58852167</v>
      </c>
      <c r="AE69" s="216">
        <f t="shared" si="29"/>
        <v>8.5718690199999994</v>
      </c>
      <c r="AF69" s="216">
        <f t="shared" si="27"/>
        <v>9.160499249322033</v>
      </c>
      <c r="AG69" s="215" t="s">
        <v>101</v>
      </c>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row>
    <row r="70" spans="1:61" ht="76.5" customHeight="1" x14ac:dyDescent="0.25">
      <c r="A70" s="151" t="s">
        <v>192</v>
      </c>
      <c r="B70" s="162" t="s">
        <v>194</v>
      </c>
      <c r="C70" s="147" t="s">
        <v>195</v>
      </c>
      <c r="D70" s="215" t="s">
        <v>343</v>
      </c>
      <c r="E70" s="215">
        <v>2014</v>
      </c>
      <c r="F70" s="215">
        <v>2016</v>
      </c>
      <c r="G70" s="215" t="s">
        <v>101</v>
      </c>
      <c r="H70" s="215" t="s">
        <v>101</v>
      </c>
      <c r="I70" s="215" t="s">
        <v>101</v>
      </c>
      <c r="J70" s="216">
        <f>0.404/1.18</f>
        <v>0.34237288135593225</v>
      </c>
      <c r="K70" s="216">
        <f t="shared" si="25"/>
        <v>2.6524135593220342</v>
      </c>
      <c r="L70" s="216">
        <f>0.103/1.18</f>
        <v>8.7288135593220337E-2</v>
      </c>
      <c r="M70" s="216">
        <f>1.018/1.18</f>
        <v>0.86271186440677972</v>
      </c>
      <c r="N70" s="216">
        <f>1.456/1.18+0.404</f>
        <v>1.6378983050847458</v>
      </c>
      <c r="O70" s="216">
        <f>0.076128/1.18</f>
        <v>6.4515254237288142E-2</v>
      </c>
      <c r="P70" s="216">
        <f t="shared" si="26"/>
        <v>2.6524135593220342</v>
      </c>
      <c r="Q70" s="216">
        <f>0.103/1.18</f>
        <v>8.7288135593220337E-2</v>
      </c>
      <c r="R70" s="216">
        <f>1.018/1.18</f>
        <v>0.86271186440677972</v>
      </c>
      <c r="S70" s="216">
        <f>1.456/1.18+0.404</f>
        <v>1.6378983050847458</v>
      </c>
      <c r="T70" s="216">
        <f>0.076128/1.18</f>
        <v>6.4515254237288142E-2</v>
      </c>
      <c r="U70" s="148" t="s">
        <v>101</v>
      </c>
      <c r="V70" s="216">
        <f>K70-J70</f>
        <v>2.3100406779661018</v>
      </c>
      <c r="W70" s="148" t="s">
        <v>101</v>
      </c>
      <c r="X70" s="216">
        <v>0</v>
      </c>
      <c r="Y70" s="148" t="s">
        <v>101</v>
      </c>
      <c r="Z70" s="216">
        <v>0</v>
      </c>
      <c r="AA70" s="216">
        <v>2.3100406779661</v>
      </c>
      <c r="AB70" s="216">
        <v>2.3100406779661</v>
      </c>
      <c r="AC70" s="218">
        <v>0</v>
      </c>
      <c r="AD70" s="216">
        <v>0</v>
      </c>
      <c r="AE70" s="216">
        <f>0.404+2.248305</f>
        <v>2.6523050000000001</v>
      </c>
      <c r="AF70" s="216">
        <f t="shared" si="27"/>
        <v>2.6524135593220324</v>
      </c>
      <c r="AG70" s="215" t="s">
        <v>101</v>
      </c>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row>
    <row r="71" spans="1:61" ht="76.5" customHeight="1" x14ac:dyDescent="0.25">
      <c r="A71" s="151" t="s">
        <v>192</v>
      </c>
      <c r="B71" s="168" t="s">
        <v>196</v>
      </c>
      <c r="C71" s="147" t="s">
        <v>197</v>
      </c>
      <c r="D71" s="215" t="s">
        <v>343</v>
      </c>
      <c r="E71" s="215">
        <v>2014</v>
      </c>
      <c r="F71" s="215">
        <v>2014</v>
      </c>
      <c r="G71" s="215" t="s">
        <v>101</v>
      </c>
      <c r="H71" s="215" t="s">
        <v>101</v>
      </c>
      <c r="I71" s="215" t="s">
        <v>101</v>
      </c>
      <c r="J71" s="216">
        <f>1.917</f>
        <v>1.917</v>
      </c>
      <c r="K71" s="216">
        <f t="shared" si="25"/>
        <v>1.917</v>
      </c>
      <c r="L71" s="218">
        <v>0</v>
      </c>
      <c r="M71" s="218">
        <v>0</v>
      </c>
      <c r="N71" s="218">
        <v>1.55</v>
      </c>
      <c r="O71" s="218">
        <v>0.36699999999999999</v>
      </c>
      <c r="P71" s="216">
        <f t="shared" si="26"/>
        <v>1.917</v>
      </c>
      <c r="Q71" s="218">
        <v>0</v>
      </c>
      <c r="R71" s="218">
        <v>0</v>
      </c>
      <c r="S71" s="218">
        <v>1.55</v>
      </c>
      <c r="T71" s="218">
        <v>0.36699999999999999</v>
      </c>
      <c r="U71" s="148" t="s">
        <v>101</v>
      </c>
      <c r="V71" s="216">
        <v>0</v>
      </c>
      <c r="W71" s="148" t="s">
        <v>101</v>
      </c>
      <c r="X71" s="216">
        <v>0</v>
      </c>
      <c r="Y71" s="148" t="s">
        <v>101</v>
      </c>
      <c r="Z71" s="216">
        <v>0</v>
      </c>
      <c r="AA71" s="218">
        <v>0</v>
      </c>
      <c r="AB71" s="216">
        <v>0</v>
      </c>
      <c r="AC71" s="218">
        <v>0</v>
      </c>
      <c r="AD71" s="216">
        <v>0</v>
      </c>
      <c r="AE71" s="216">
        <v>1.917</v>
      </c>
      <c r="AF71" s="216">
        <f t="shared" si="27"/>
        <v>1.917</v>
      </c>
      <c r="AG71" s="215" t="s">
        <v>101</v>
      </c>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row>
    <row r="72" spans="1:61" ht="76.5" customHeight="1" x14ac:dyDescent="0.25">
      <c r="A72" s="151" t="s">
        <v>192</v>
      </c>
      <c r="B72" s="168" t="s">
        <v>198</v>
      </c>
      <c r="C72" s="147" t="s">
        <v>199</v>
      </c>
      <c r="D72" s="215" t="s">
        <v>343</v>
      </c>
      <c r="E72" s="215">
        <v>2013</v>
      </c>
      <c r="F72" s="215">
        <v>2013</v>
      </c>
      <c r="G72" s="215" t="s">
        <v>101</v>
      </c>
      <c r="H72" s="215" t="s">
        <v>101</v>
      </c>
      <c r="I72" s="215" t="s">
        <v>101</v>
      </c>
      <c r="J72" s="219">
        <v>8.2000000000000003E-2</v>
      </c>
      <c r="K72" s="216">
        <f t="shared" si="25"/>
        <v>8.2000000000000003E-2</v>
      </c>
      <c r="L72" s="218">
        <v>0</v>
      </c>
      <c r="M72" s="218">
        <v>0</v>
      </c>
      <c r="N72" s="218">
        <v>8.2000000000000003E-2</v>
      </c>
      <c r="O72" s="218">
        <v>0</v>
      </c>
      <c r="P72" s="216">
        <f t="shared" si="26"/>
        <v>8.2000000000000003E-2</v>
      </c>
      <c r="Q72" s="218">
        <v>0</v>
      </c>
      <c r="R72" s="218">
        <v>0</v>
      </c>
      <c r="S72" s="218">
        <v>8.2000000000000003E-2</v>
      </c>
      <c r="T72" s="218">
        <v>0</v>
      </c>
      <c r="U72" s="148" t="s">
        <v>101</v>
      </c>
      <c r="V72" s="216">
        <v>0</v>
      </c>
      <c r="W72" s="148" t="s">
        <v>101</v>
      </c>
      <c r="X72" s="216">
        <v>0</v>
      </c>
      <c r="Y72" s="148" t="s">
        <v>101</v>
      </c>
      <c r="Z72" s="216">
        <v>0</v>
      </c>
      <c r="AA72" s="218">
        <v>0</v>
      </c>
      <c r="AB72" s="216">
        <v>0</v>
      </c>
      <c r="AC72" s="218">
        <v>0</v>
      </c>
      <c r="AD72" s="216">
        <v>0</v>
      </c>
      <c r="AE72" s="216">
        <v>8.2000000000000003E-2</v>
      </c>
      <c r="AF72" s="216">
        <f t="shared" si="27"/>
        <v>8.2000000000000003E-2</v>
      </c>
      <c r="AG72" s="215" t="s">
        <v>101</v>
      </c>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row>
    <row r="73" spans="1:61" ht="76.5" customHeight="1" x14ac:dyDescent="0.25">
      <c r="A73" s="151" t="s">
        <v>192</v>
      </c>
      <c r="B73" s="165" t="s">
        <v>200</v>
      </c>
      <c r="C73" s="249" t="s">
        <v>201</v>
      </c>
      <c r="D73" s="219" t="s">
        <v>344</v>
      </c>
      <c r="E73" s="219">
        <v>2017</v>
      </c>
      <c r="F73" s="219" t="s">
        <v>101</v>
      </c>
      <c r="G73" s="219">
        <v>2017</v>
      </c>
      <c r="H73" s="215" t="s">
        <v>101</v>
      </c>
      <c r="I73" s="215" t="s">
        <v>101</v>
      </c>
      <c r="J73" s="216">
        <v>0</v>
      </c>
      <c r="K73" s="216">
        <f t="shared" si="25"/>
        <v>0</v>
      </c>
      <c r="L73" s="218">
        <v>0</v>
      </c>
      <c r="M73" s="218">
        <v>0</v>
      </c>
      <c r="N73" s="218">
        <v>0</v>
      </c>
      <c r="O73" s="218">
        <v>0</v>
      </c>
      <c r="P73" s="216">
        <f t="shared" si="26"/>
        <v>0.58852167</v>
      </c>
      <c r="Q73" s="216">
        <v>5.4604100000000003E-2</v>
      </c>
      <c r="R73" s="216">
        <v>0.1879894</v>
      </c>
      <c r="S73" s="216">
        <v>0.34592816999999998</v>
      </c>
      <c r="T73" s="216">
        <v>0</v>
      </c>
      <c r="U73" s="148" t="s">
        <v>101</v>
      </c>
      <c r="V73" s="216">
        <v>0</v>
      </c>
      <c r="W73" s="161" t="s">
        <v>101</v>
      </c>
      <c r="X73" s="216">
        <v>0</v>
      </c>
      <c r="Y73" s="161" t="s">
        <v>101</v>
      </c>
      <c r="Z73" s="216">
        <v>0.58852167</v>
      </c>
      <c r="AA73" s="216">
        <v>0</v>
      </c>
      <c r="AB73" s="216">
        <v>0</v>
      </c>
      <c r="AC73" s="216">
        <v>0</v>
      </c>
      <c r="AD73" s="216">
        <v>0.58852167</v>
      </c>
      <c r="AE73" s="216">
        <v>0</v>
      </c>
      <c r="AF73" s="216">
        <f t="shared" si="27"/>
        <v>0.58852167</v>
      </c>
      <c r="AG73" s="223" t="s">
        <v>358</v>
      </c>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row>
    <row r="74" spans="1:61" ht="76.5" customHeight="1" x14ac:dyDescent="0.25">
      <c r="A74" s="151" t="s">
        <v>192</v>
      </c>
      <c r="B74" s="162" t="s">
        <v>202</v>
      </c>
      <c r="C74" s="147" t="s">
        <v>203</v>
      </c>
      <c r="D74" s="215" t="s">
        <v>343</v>
      </c>
      <c r="E74" s="215">
        <v>2016</v>
      </c>
      <c r="F74" s="215">
        <v>2016</v>
      </c>
      <c r="G74" s="215" t="s">
        <v>101</v>
      </c>
      <c r="H74" s="215" t="s">
        <v>101</v>
      </c>
      <c r="I74" s="215" t="s">
        <v>101</v>
      </c>
      <c r="J74" s="216">
        <v>0</v>
      </c>
      <c r="K74" s="216">
        <f t="shared" si="25"/>
        <v>3.9205640000000006</v>
      </c>
      <c r="L74" s="218">
        <v>5.6863999999999998E-2</v>
      </c>
      <c r="M74" s="218">
        <f>3.004562/1.18</f>
        <v>2.5462389830508476</v>
      </c>
      <c r="N74" s="218">
        <f>1.554604/1.18</f>
        <v>1.3174610169491527</v>
      </c>
      <c r="O74" s="218">
        <v>0</v>
      </c>
      <c r="P74" s="216">
        <f t="shared" si="26"/>
        <v>3.9205640000000006</v>
      </c>
      <c r="Q74" s="218">
        <v>5.6863999999999998E-2</v>
      </c>
      <c r="R74" s="218">
        <f>3.004562/1.18</f>
        <v>2.5462389830508476</v>
      </c>
      <c r="S74" s="218">
        <f>1.554604/1.18</f>
        <v>1.3174610169491527</v>
      </c>
      <c r="T74" s="218">
        <v>0</v>
      </c>
      <c r="U74" s="148" t="s">
        <v>101</v>
      </c>
      <c r="V74" s="216">
        <v>3.92056402</v>
      </c>
      <c r="W74" s="148" t="s">
        <v>101</v>
      </c>
      <c r="X74" s="216">
        <v>0</v>
      </c>
      <c r="Y74" s="148" t="s">
        <v>101</v>
      </c>
      <c r="Z74" s="216">
        <v>0</v>
      </c>
      <c r="AA74" s="218">
        <f>4.559166/1.18+0.056864</f>
        <v>3.9205640000000006</v>
      </c>
      <c r="AB74" s="216">
        <f>0.056864+3.86370002</f>
        <v>3.92056402</v>
      </c>
      <c r="AC74" s="218">
        <v>0</v>
      </c>
      <c r="AD74" s="216">
        <v>0</v>
      </c>
      <c r="AE74" s="216">
        <v>3.92056402</v>
      </c>
      <c r="AF74" s="216">
        <f t="shared" si="27"/>
        <v>3.92056402</v>
      </c>
      <c r="AG74" s="215" t="s">
        <v>101</v>
      </c>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row>
    <row r="75" spans="1:61" ht="76.5" customHeight="1" x14ac:dyDescent="0.25">
      <c r="A75" s="151" t="s">
        <v>204</v>
      </c>
      <c r="B75" s="152" t="s">
        <v>205</v>
      </c>
      <c r="C75" s="147" t="s">
        <v>101</v>
      </c>
      <c r="D75" s="215" t="s">
        <v>101</v>
      </c>
      <c r="E75" s="215" t="s">
        <v>101</v>
      </c>
      <c r="F75" s="215" t="s">
        <v>101</v>
      </c>
      <c r="G75" s="215" t="s">
        <v>101</v>
      </c>
      <c r="H75" s="215" t="s">
        <v>101</v>
      </c>
      <c r="I75" s="215" t="s">
        <v>101</v>
      </c>
      <c r="J75" s="216">
        <v>0</v>
      </c>
      <c r="K75" s="216">
        <f t="shared" si="25"/>
        <v>0</v>
      </c>
      <c r="L75" s="218">
        <v>0</v>
      </c>
      <c r="M75" s="218">
        <v>0</v>
      </c>
      <c r="N75" s="218">
        <v>0</v>
      </c>
      <c r="O75" s="218">
        <v>0</v>
      </c>
      <c r="P75" s="216">
        <f t="shared" si="26"/>
        <v>0</v>
      </c>
      <c r="Q75" s="218">
        <v>0</v>
      </c>
      <c r="R75" s="218">
        <v>0</v>
      </c>
      <c r="S75" s="218">
        <v>0</v>
      </c>
      <c r="T75" s="218">
        <v>0</v>
      </c>
      <c r="U75" s="148" t="s">
        <v>101</v>
      </c>
      <c r="V75" s="216">
        <v>0</v>
      </c>
      <c r="W75" s="148" t="s">
        <v>101</v>
      </c>
      <c r="X75" s="216">
        <v>0</v>
      </c>
      <c r="Y75" s="148" t="s">
        <v>101</v>
      </c>
      <c r="Z75" s="216">
        <v>0</v>
      </c>
      <c r="AA75" s="218">
        <v>0</v>
      </c>
      <c r="AB75" s="216">
        <v>0</v>
      </c>
      <c r="AC75" s="218">
        <v>0</v>
      </c>
      <c r="AD75" s="216">
        <v>0</v>
      </c>
      <c r="AE75" s="216">
        <v>0</v>
      </c>
      <c r="AF75" s="216">
        <f t="shared" si="27"/>
        <v>0</v>
      </c>
      <c r="AG75" s="215" t="s">
        <v>101</v>
      </c>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row>
    <row r="76" spans="1:61" ht="76.5" customHeight="1" x14ac:dyDescent="0.25">
      <c r="A76" s="151" t="s">
        <v>206</v>
      </c>
      <c r="B76" s="152" t="s">
        <v>207</v>
      </c>
      <c r="C76" s="147" t="s">
        <v>101</v>
      </c>
      <c r="D76" s="215" t="s">
        <v>101</v>
      </c>
      <c r="E76" s="215" t="s">
        <v>101</v>
      </c>
      <c r="F76" s="215" t="s">
        <v>101</v>
      </c>
      <c r="G76" s="215" t="s">
        <v>101</v>
      </c>
      <c r="H76" s="215" t="s">
        <v>101</v>
      </c>
      <c r="I76" s="215" t="s">
        <v>101</v>
      </c>
      <c r="J76" s="216">
        <f>J77+J78+J79+J80+J81+J82+J84+J85</f>
        <v>0</v>
      </c>
      <c r="K76" s="216">
        <f t="shared" si="25"/>
        <v>2.7114406440677969</v>
      </c>
      <c r="L76" s="218">
        <f>L77+L78+L79+L80+L81+L82+L84+L85</f>
        <v>0.17707427118644067</v>
      </c>
      <c r="M76" s="218">
        <f>M77+M78+M79+M80+M81+M82+M84+M85</f>
        <v>0.94432828813559333</v>
      </c>
      <c r="N76" s="218">
        <f>N77+N78+N79+N80+N81+N82+N84+N85</f>
        <v>1.3857750508474578</v>
      </c>
      <c r="O76" s="218">
        <f>O77+O78+O79+O80+O81+O82+O84+O85</f>
        <v>0.20426303389830508</v>
      </c>
      <c r="P76" s="216">
        <f t="shared" si="26"/>
        <v>2.7114406440677969</v>
      </c>
      <c r="Q76" s="218">
        <f>Q77+Q78+Q79+Q80+Q81+Q82+Q84+Q85</f>
        <v>0.17707427118644067</v>
      </c>
      <c r="R76" s="218">
        <f>R77+R78+R79+R80+R81+R82+R84+R85</f>
        <v>0.94432828813559333</v>
      </c>
      <c r="S76" s="218">
        <f>S77+S78+S79+S80+S81+S82+S84+S85</f>
        <v>1.3857750508474578</v>
      </c>
      <c r="T76" s="218">
        <f>T77+T78+T79+T80+T81+T82+T84+T85</f>
        <v>0.20426303389830508</v>
      </c>
      <c r="U76" s="148" t="s">
        <v>101</v>
      </c>
      <c r="V76" s="216">
        <f>V77+V78+V79+V80+V81+V82+V84+V85</f>
        <v>2.7111692399999998</v>
      </c>
      <c r="W76" s="148" t="s">
        <v>101</v>
      </c>
      <c r="X76" s="216">
        <f>X77+X78+X79+X80+X81+X82+X84+X85</f>
        <v>0</v>
      </c>
      <c r="Y76" s="148" t="s">
        <v>101</v>
      </c>
      <c r="Z76" s="216">
        <f t="shared" ref="Z76:AE76" si="30">Z77+Z78+Z79+Z80+Z81+Z82+Z84+Z85</f>
        <v>0</v>
      </c>
      <c r="AA76" s="218">
        <f t="shared" si="30"/>
        <v>2.711169220338983</v>
      </c>
      <c r="AB76" s="216">
        <f t="shared" si="30"/>
        <v>2.7111692399999998</v>
      </c>
      <c r="AC76" s="218">
        <f t="shared" si="30"/>
        <v>0</v>
      </c>
      <c r="AD76" s="216">
        <f t="shared" si="30"/>
        <v>0</v>
      </c>
      <c r="AE76" s="216">
        <f t="shared" si="30"/>
        <v>2.7111692399999998</v>
      </c>
      <c r="AF76" s="216">
        <f t="shared" si="27"/>
        <v>2.7111692399999998</v>
      </c>
      <c r="AG76" s="215" t="s">
        <v>101</v>
      </c>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row>
    <row r="77" spans="1:61" ht="76.5" customHeight="1" x14ac:dyDescent="0.25">
      <c r="A77" s="151" t="s">
        <v>208</v>
      </c>
      <c r="B77" s="152" t="s">
        <v>209</v>
      </c>
      <c r="C77" s="147" t="s">
        <v>101</v>
      </c>
      <c r="D77" s="215" t="s">
        <v>101</v>
      </c>
      <c r="E77" s="215" t="s">
        <v>101</v>
      </c>
      <c r="F77" s="215" t="s">
        <v>101</v>
      </c>
      <c r="G77" s="215" t="s">
        <v>101</v>
      </c>
      <c r="H77" s="215" t="s">
        <v>101</v>
      </c>
      <c r="I77" s="215" t="s">
        <v>101</v>
      </c>
      <c r="J77" s="216">
        <v>0</v>
      </c>
      <c r="K77" s="216">
        <f t="shared" si="25"/>
        <v>0</v>
      </c>
      <c r="L77" s="218">
        <v>0</v>
      </c>
      <c r="M77" s="218">
        <v>0</v>
      </c>
      <c r="N77" s="218">
        <v>0</v>
      </c>
      <c r="O77" s="218">
        <v>0</v>
      </c>
      <c r="P77" s="216">
        <f t="shared" si="26"/>
        <v>0</v>
      </c>
      <c r="Q77" s="218">
        <v>0</v>
      </c>
      <c r="R77" s="218">
        <v>0</v>
      </c>
      <c r="S77" s="218">
        <v>0</v>
      </c>
      <c r="T77" s="218">
        <v>0</v>
      </c>
      <c r="U77" s="148" t="s">
        <v>101</v>
      </c>
      <c r="V77" s="216">
        <v>0</v>
      </c>
      <c r="W77" s="148" t="s">
        <v>101</v>
      </c>
      <c r="X77" s="216">
        <v>0</v>
      </c>
      <c r="Y77" s="148" t="s">
        <v>101</v>
      </c>
      <c r="Z77" s="216">
        <v>0</v>
      </c>
      <c r="AA77" s="218">
        <v>0</v>
      </c>
      <c r="AB77" s="216">
        <v>0</v>
      </c>
      <c r="AC77" s="218">
        <v>0</v>
      </c>
      <c r="AD77" s="216">
        <v>0</v>
      </c>
      <c r="AE77" s="216">
        <v>0</v>
      </c>
      <c r="AF77" s="216">
        <f t="shared" si="27"/>
        <v>0</v>
      </c>
      <c r="AG77" s="215" t="s">
        <v>101</v>
      </c>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row>
    <row r="78" spans="1:61" ht="76.5" customHeight="1" x14ac:dyDescent="0.25">
      <c r="A78" s="151" t="s">
        <v>210</v>
      </c>
      <c r="B78" s="152" t="s">
        <v>211</v>
      </c>
      <c r="C78" s="147" t="s">
        <v>101</v>
      </c>
      <c r="D78" s="215" t="s">
        <v>101</v>
      </c>
      <c r="E78" s="215" t="s">
        <v>101</v>
      </c>
      <c r="F78" s="215" t="s">
        <v>101</v>
      </c>
      <c r="G78" s="215" t="s">
        <v>101</v>
      </c>
      <c r="H78" s="215" t="s">
        <v>101</v>
      </c>
      <c r="I78" s="215" t="s">
        <v>101</v>
      </c>
      <c r="J78" s="216">
        <v>0</v>
      </c>
      <c r="K78" s="216">
        <f t="shared" si="25"/>
        <v>0</v>
      </c>
      <c r="L78" s="218">
        <v>0</v>
      </c>
      <c r="M78" s="218">
        <v>0</v>
      </c>
      <c r="N78" s="218">
        <v>0</v>
      </c>
      <c r="O78" s="218">
        <v>0</v>
      </c>
      <c r="P78" s="216">
        <f t="shared" si="26"/>
        <v>0</v>
      </c>
      <c r="Q78" s="218">
        <v>0</v>
      </c>
      <c r="R78" s="218">
        <v>0</v>
      </c>
      <c r="S78" s="218">
        <v>0</v>
      </c>
      <c r="T78" s="218">
        <v>0</v>
      </c>
      <c r="U78" s="148" t="s">
        <v>101</v>
      </c>
      <c r="V78" s="216">
        <v>0</v>
      </c>
      <c r="W78" s="148" t="s">
        <v>101</v>
      </c>
      <c r="X78" s="216">
        <v>0</v>
      </c>
      <c r="Y78" s="148" t="s">
        <v>101</v>
      </c>
      <c r="Z78" s="216">
        <v>0</v>
      </c>
      <c r="AA78" s="218">
        <v>0</v>
      </c>
      <c r="AB78" s="216">
        <v>0</v>
      </c>
      <c r="AC78" s="218">
        <v>0</v>
      </c>
      <c r="AD78" s="216">
        <v>0</v>
      </c>
      <c r="AE78" s="216">
        <v>0</v>
      </c>
      <c r="AF78" s="216">
        <f t="shared" si="27"/>
        <v>0</v>
      </c>
      <c r="AG78" s="215" t="s">
        <v>101</v>
      </c>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row>
    <row r="79" spans="1:61" ht="76.5" customHeight="1" x14ac:dyDescent="0.25">
      <c r="A79" s="151" t="s">
        <v>212</v>
      </c>
      <c r="B79" s="152" t="s">
        <v>213</v>
      </c>
      <c r="C79" s="147" t="s">
        <v>101</v>
      </c>
      <c r="D79" s="215" t="s">
        <v>101</v>
      </c>
      <c r="E79" s="215" t="s">
        <v>101</v>
      </c>
      <c r="F79" s="215" t="s">
        <v>101</v>
      </c>
      <c r="G79" s="215" t="s">
        <v>101</v>
      </c>
      <c r="H79" s="215" t="s">
        <v>101</v>
      </c>
      <c r="I79" s="215" t="s">
        <v>101</v>
      </c>
      <c r="J79" s="216">
        <v>0</v>
      </c>
      <c r="K79" s="216">
        <f t="shared" si="25"/>
        <v>0</v>
      </c>
      <c r="L79" s="218">
        <v>0</v>
      </c>
      <c r="M79" s="218">
        <v>0</v>
      </c>
      <c r="N79" s="218">
        <v>0</v>
      </c>
      <c r="O79" s="218">
        <v>0</v>
      </c>
      <c r="P79" s="216">
        <f t="shared" si="26"/>
        <v>0</v>
      </c>
      <c r="Q79" s="218">
        <v>0</v>
      </c>
      <c r="R79" s="218">
        <v>0</v>
      </c>
      <c r="S79" s="218">
        <v>0</v>
      </c>
      <c r="T79" s="218">
        <v>0</v>
      </c>
      <c r="U79" s="148" t="s">
        <v>101</v>
      </c>
      <c r="V79" s="216">
        <v>0</v>
      </c>
      <c r="W79" s="148" t="s">
        <v>101</v>
      </c>
      <c r="X79" s="216">
        <v>0</v>
      </c>
      <c r="Y79" s="148" t="s">
        <v>101</v>
      </c>
      <c r="Z79" s="216">
        <v>0</v>
      </c>
      <c r="AA79" s="218">
        <v>0</v>
      </c>
      <c r="AB79" s="216">
        <v>0</v>
      </c>
      <c r="AC79" s="218">
        <v>0</v>
      </c>
      <c r="AD79" s="216">
        <v>0</v>
      </c>
      <c r="AE79" s="216">
        <v>0</v>
      </c>
      <c r="AF79" s="216">
        <f t="shared" si="27"/>
        <v>0</v>
      </c>
      <c r="AG79" s="215" t="s">
        <v>101</v>
      </c>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row>
    <row r="80" spans="1:61" ht="76.5" customHeight="1" x14ac:dyDescent="0.25">
      <c r="A80" s="151" t="s">
        <v>214</v>
      </c>
      <c r="B80" s="152" t="s">
        <v>215</v>
      </c>
      <c r="C80" s="147" t="s">
        <v>101</v>
      </c>
      <c r="D80" s="215" t="s">
        <v>101</v>
      </c>
      <c r="E80" s="215" t="s">
        <v>101</v>
      </c>
      <c r="F80" s="215" t="s">
        <v>101</v>
      </c>
      <c r="G80" s="215" t="s">
        <v>101</v>
      </c>
      <c r="H80" s="215" t="s">
        <v>101</v>
      </c>
      <c r="I80" s="215" t="s">
        <v>101</v>
      </c>
      <c r="J80" s="216">
        <v>0</v>
      </c>
      <c r="K80" s="216">
        <f t="shared" si="25"/>
        <v>0</v>
      </c>
      <c r="L80" s="218">
        <v>0</v>
      </c>
      <c r="M80" s="218">
        <v>0</v>
      </c>
      <c r="N80" s="218">
        <v>0</v>
      </c>
      <c r="O80" s="218">
        <v>0</v>
      </c>
      <c r="P80" s="216">
        <f t="shared" si="26"/>
        <v>0</v>
      </c>
      <c r="Q80" s="218">
        <v>0</v>
      </c>
      <c r="R80" s="218">
        <v>0</v>
      </c>
      <c r="S80" s="218">
        <v>0</v>
      </c>
      <c r="T80" s="218">
        <v>0</v>
      </c>
      <c r="U80" s="148" t="s">
        <v>101</v>
      </c>
      <c r="V80" s="216">
        <v>0</v>
      </c>
      <c r="W80" s="148" t="s">
        <v>101</v>
      </c>
      <c r="X80" s="216">
        <v>0</v>
      </c>
      <c r="Y80" s="148" t="s">
        <v>101</v>
      </c>
      <c r="Z80" s="216">
        <v>0</v>
      </c>
      <c r="AA80" s="218">
        <v>0</v>
      </c>
      <c r="AB80" s="216">
        <v>0</v>
      </c>
      <c r="AC80" s="218">
        <v>0</v>
      </c>
      <c r="AD80" s="216">
        <v>0</v>
      </c>
      <c r="AE80" s="216">
        <v>0</v>
      </c>
      <c r="AF80" s="216">
        <f t="shared" si="27"/>
        <v>0</v>
      </c>
      <c r="AG80" s="215" t="s">
        <v>101</v>
      </c>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row>
    <row r="81" spans="1:61" ht="76.5" customHeight="1" x14ac:dyDescent="0.25">
      <c r="A81" s="151" t="s">
        <v>216</v>
      </c>
      <c r="B81" s="152" t="s">
        <v>217</v>
      </c>
      <c r="C81" s="147" t="s">
        <v>101</v>
      </c>
      <c r="D81" s="215" t="s">
        <v>101</v>
      </c>
      <c r="E81" s="215" t="s">
        <v>101</v>
      </c>
      <c r="F81" s="215" t="s">
        <v>101</v>
      </c>
      <c r="G81" s="215" t="s">
        <v>101</v>
      </c>
      <c r="H81" s="215" t="s">
        <v>101</v>
      </c>
      <c r="I81" s="215" t="s">
        <v>101</v>
      </c>
      <c r="J81" s="216">
        <v>0</v>
      </c>
      <c r="K81" s="216">
        <f t="shared" si="25"/>
        <v>0</v>
      </c>
      <c r="L81" s="218">
        <v>0</v>
      </c>
      <c r="M81" s="218">
        <v>0</v>
      </c>
      <c r="N81" s="218">
        <v>0</v>
      </c>
      <c r="O81" s="218">
        <v>0</v>
      </c>
      <c r="P81" s="216">
        <f t="shared" si="26"/>
        <v>0</v>
      </c>
      <c r="Q81" s="218">
        <v>0</v>
      </c>
      <c r="R81" s="218">
        <v>0</v>
      </c>
      <c r="S81" s="218">
        <v>0</v>
      </c>
      <c r="T81" s="218">
        <v>0</v>
      </c>
      <c r="U81" s="148" t="s">
        <v>101</v>
      </c>
      <c r="V81" s="216">
        <v>0</v>
      </c>
      <c r="W81" s="148" t="s">
        <v>101</v>
      </c>
      <c r="X81" s="216">
        <v>0</v>
      </c>
      <c r="Y81" s="148" t="s">
        <v>101</v>
      </c>
      <c r="Z81" s="216">
        <v>0</v>
      </c>
      <c r="AA81" s="218">
        <v>0</v>
      </c>
      <c r="AB81" s="216">
        <v>0</v>
      </c>
      <c r="AC81" s="218">
        <v>0</v>
      </c>
      <c r="AD81" s="216">
        <v>0</v>
      </c>
      <c r="AE81" s="216">
        <v>0</v>
      </c>
      <c r="AF81" s="216">
        <f t="shared" si="27"/>
        <v>0</v>
      </c>
      <c r="AG81" s="215" t="s">
        <v>101</v>
      </c>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row>
    <row r="82" spans="1:61" ht="76.5" customHeight="1" x14ac:dyDescent="0.25">
      <c r="A82" s="151" t="s">
        <v>218</v>
      </c>
      <c r="B82" s="152" t="s">
        <v>219</v>
      </c>
      <c r="C82" s="147" t="s">
        <v>101</v>
      </c>
      <c r="D82" s="215" t="s">
        <v>101</v>
      </c>
      <c r="E82" s="215" t="s">
        <v>101</v>
      </c>
      <c r="F82" s="215" t="s">
        <v>101</v>
      </c>
      <c r="G82" s="215" t="s">
        <v>101</v>
      </c>
      <c r="H82" s="215" t="s">
        <v>101</v>
      </c>
      <c r="I82" s="215" t="s">
        <v>101</v>
      </c>
      <c r="J82" s="216">
        <f>J83</f>
        <v>0</v>
      </c>
      <c r="K82" s="216">
        <f t="shared" si="25"/>
        <v>2.7114406440677969</v>
      </c>
      <c r="L82" s="218">
        <f>L83</f>
        <v>0.17707427118644067</v>
      </c>
      <c r="M82" s="218">
        <f>M83</f>
        <v>0.94432828813559333</v>
      </c>
      <c r="N82" s="218">
        <f>N83</f>
        <v>1.3857750508474578</v>
      </c>
      <c r="O82" s="218">
        <f>O83</f>
        <v>0.20426303389830508</v>
      </c>
      <c r="P82" s="216">
        <f t="shared" si="26"/>
        <v>2.7114406440677969</v>
      </c>
      <c r="Q82" s="218">
        <f>Q83</f>
        <v>0.17707427118644067</v>
      </c>
      <c r="R82" s="218">
        <f>R83</f>
        <v>0.94432828813559333</v>
      </c>
      <c r="S82" s="218">
        <f>S83</f>
        <v>1.3857750508474578</v>
      </c>
      <c r="T82" s="218">
        <f>T83</f>
        <v>0.20426303389830508</v>
      </c>
      <c r="U82" s="148" t="s">
        <v>101</v>
      </c>
      <c r="V82" s="216">
        <f>V83</f>
        <v>2.7111692399999998</v>
      </c>
      <c r="W82" s="148" t="s">
        <v>101</v>
      </c>
      <c r="X82" s="216">
        <f>X83</f>
        <v>0</v>
      </c>
      <c r="Y82" s="148" t="s">
        <v>101</v>
      </c>
      <c r="Z82" s="216">
        <f t="shared" ref="Z82:AE82" si="31">Z83</f>
        <v>0</v>
      </c>
      <c r="AA82" s="218">
        <f t="shared" si="31"/>
        <v>2.711169220338983</v>
      </c>
      <c r="AB82" s="216">
        <f t="shared" si="31"/>
        <v>2.7111692399999998</v>
      </c>
      <c r="AC82" s="218">
        <f t="shared" si="31"/>
        <v>0</v>
      </c>
      <c r="AD82" s="216">
        <f t="shared" si="31"/>
        <v>0</v>
      </c>
      <c r="AE82" s="216">
        <f t="shared" si="31"/>
        <v>2.7111692399999998</v>
      </c>
      <c r="AF82" s="216">
        <f t="shared" si="27"/>
        <v>2.7111692399999998</v>
      </c>
      <c r="AG82" s="215" t="s">
        <v>101</v>
      </c>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row>
    <row r="83" spans="1:61" ht="76.5" customHeight="1" x14ac:dyDescent="0.25">
      <c r="A83" s="151" t="s">
        <v>218</v>
      </c>
      <c r="B83" s="169" t="s">
        <v>220</v>
      </c>
      <c r="C83" s="147" t="s">
        <v>101</v>
      </c>
      <c r="D83" s="215" t="s">
        <v>343</v>
      </c>
      <c r="E83" s="215">
        <v>2016</v>
      </c>
      <c r="F83" s="215">
        <v>2016</v>
      </c>
      <c r="G83" s="215" t="s">
        <v>101</v>
      </c>
      <c r="H83" s="215" t="s">
        <v>101</v>
      </c>
      <c r="I83" s="215" t="s">
        <v>101</v>
      </c>
      <c r="J83" s="216">
        <v>0</v>
      </c>
      <c r="K83" s="216">
        <f t="shared" si="25"/>
        <v>2.7114406440677969</v>
      </c>
      <c r="L83" s="218">
        <f>0.20894764/1.18</f>
        <v>0.17707427118644067</v>
      </c>
      <c r="M83" s="218">
        <f>1.11430738/1.18</f>
        <v>0.94432828813559333</v>
      </c>
      <c r="N83" s="218">
        <f>1.63521456/1.18</f>
        <v>1.3857750508474578</v>
      </c>
      <c r="O83" s="218">
        <f>0.24103038/1.18</f>
        <v>0.20426303389830508</v>
      </c>
      <c r="P83" s="216">
        <f t="shared" si="26"/>
        <v>2.7114406440677969</v>
      </c>
      <c r="Q83" s="218">
        <f>0.20894764/1.18</f>
        <v>0.17707427118644067</v>
      </c>
      <c r="R83" s="218">
        <f>1.11430738/1.18</f>
        <v>0.94432828813559333</v>
      </c>
      <c r="S83" s="218">
        <f>1.63521456/1.18</f>
        <v>1.3857750508474578</v>
      </c>
      <c r="T83" s="218">
        <f>0.24103038/1.18</f>
        <v>0.20426303389830508</v>
      </c>
      <c r="U83" s="148" t="s">
        <v>101</v>
      </c>
      <c r="V83" s="216">
        <v>2.7111692399999998</v>
      </c>
      <c r="W83" s="148" t="s">
        <v>101</v>
      </c>
      <c r="X83" s="216">
        <v>0</v>
      </c>
      <c r="Y83" s="148" t="s">
        <v>101</v>
      </c>
      <c r="Z83" s="216">
        <v>0</v>
      </c>
      <c r="AA83" s="218">
        <f>3.19917968/1.18</f>
        <v>2.711169220338983</v>
      </c>
      <c r="AB83" s="216">
        <v>2.7111692399999998</v>
      </c>
      <c r="AC83" s="218">
        <v>0</v>
      </c>
      <c r="AD83" s="216">
        <v>0</v>
      </c>
      <c r="AE83" s="216">
        <v>2.7111692399999998</v>
      </c>
      <c r="AF83" s="216">
        <f t="shared" si="27"/>
        <v>2.7111692399999998</v>
      </c>
      <c r="AG83" s="215" t="s">
        <v>101</v>
      </c>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row>
    <row r="84" spans="1:61" ht="76.5" customHeight="1" x14ac:dyDescent="0.25">
      <c r="A84" s="151" t="s">
        <v>221</v>
      </c>
      <c r="B84" s="152" t="s">
        <v>222</v>
      </c>
      <c r="C84" s="147" t="s">
        <v>101</v>
      </c>
      <c r="D84" s="215" t="s">
        <v>101</v>
      </c>
      <c r="E84" s="215" t="s">
        <v>101</v>
      </c>
      <c r="F84" s="215" t="s">
        <v>101</v>
      </c>
      <c r="G84" s="215" t="s">
        <v>101</v>
      </c>
      <c r="H84" s="215" t="s">
        <v>101</v>
      </c>
      <c r="I84" s="215" t="s">
        <v>101</v>
      </c>
      <c r="J84" s="216">
        <v>0</v>
      </c>
      <c r="K84" s="216">
        <f t="shared" si="25"/>
        <v>0</v>
      </c>
      <c r="L84" s="218">
        <v>0</v>
      </c>
      <c r="M84" s="218">
        <v>0</v>
      </c>
      <c r="N84" s="218">
        <v>0</v>
      </c>
      <c r="O84" s="218">
        <v>0</v>
      </c>
      <c r="P84" s="216">
        <f t="shared" si="26"/>
        <v>0</v>
      </c>
      <c r="Q84" s="218">
        <v>0</v>
      </c>
      <c r="R84" s="218">
        <v>0</v>
      </c>
      <c r="S84" s="218">
        <v>0</v>
      </c>
      <c r="T84" s="218">
        <v>0</v>
      </c>
      <c r="U84" s="148" t="s">
        <v>101</v>
      </c>
      <c r="V84" s="216">
        <v>0</v>
      </c>
      <c r="W84" s="148" t="s">
        <v>101</v>
      </c>
      <c r="X84" s="216">
        <v>0</v>
      </c>
      <c r="Y84" s="148" t="s">
        <v>101</v>
      </c>
      <c r="Z84" s="216">
        <v>0</v>
      </c>
      <c r="AA84" s="218">
        <v>0</v>
      </c>
      <c r="AB84" s="216">
        <v>0</v>
      </c>
      <c r="AC84" s="218">
        <v>0</v>
      </c>
      <c r="AD84" s="216">
        <v>0</v>
      </c>
      <c r="AE84" s="216">
        <v>0</v>
      </c>
      <c r="AF84" s="216">
        <f t="shared" si="27"/>
        <v>0</v>
      </c>
      <c r="AG84" s="215" t="s">
        <v>101</v>
      </c>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row>
    <row r="85" spans="1:61" ht="76.5" customHeight="1" x14ac:dyDescent="0.25">
      <c r="A85" s="151" t="s">
        <v>223</v>
      </c>
      <c r="B85" s="152" t="s">
        <v>224</v>
      </c>
      <c r="C85" s="147" t="s">
        <v>101</v>
      </c>
      <c r="D85" s="215" t="s">
        <v>101</v>
      </c>
      <c r="E85" s="215" t="s">
        <v>101</v>
      </c>
      <c r="F85" s="215" t="s">
        <v>101</v>
      </c>
      <c r="G85" s="215" t="s">
        <v>101</v>
      </c>
      <c r="H85" s="215" t="s">
        <v>101</v>
      </c>
      <c r="I85" s="215" t="s">
        <v>101</v>
      </c>
      <c r="J85" s="216">
        <v>0</v>
      </c>
      <c r="K85" s="216">
        <f t="shared" si="25"/>
        <v>0</v>
      </c>
      <c r="L85" s="218">
        <v>0</v>
      </c>
      <c r="M85" s="218">
        <v>0</v>
      </c>
      <c r="N85" s="218">
        <v>0</v>
      </c>
      <c r="O85" s="218">
        <v>0</v>
      </c>
      <c r="P85" s="216">
        <f t="shared" si="26"/>
        <v>0</v>
      </c>
      <c r="Q85" s="218">
        <v>0</v>
      </c>
      <c r="R85" s="218">
        <v>0</v>
      </c>
      <c r="S85" s="218">
        <v>0</v>
      </c>
      <c r="T85" s="218">
        <v>0</v>
      </c>
      <c r="U85" s="148" t="s">
        <v>101</v>
      </c>
      <c r="V85" s="216">
        <v>0</v>
      </c>
      <c r="W85" s="148" t="s">
        <v>101</v>
      </c>
      <c r="X85" s="216">
        <v>0</v>
      </c>
      <c r="Y85" s="148" t="s">
        <v>101</v>
      </c>
      <c r="Z85" s="216">
        <v>0</v>
      </c>
      <c r="AA85" s="218">
        <v>0</v>
      </c>
      <c r="AB85" s="216">
        <v>0</v>
      </c>
      <c r="AC85" s="218">
        <v>0</v>
      </c>
      <c r="AD85" s="216">
        <v>0</v>
      </c>
      <c r="AE85" s="216">
        <v>0</v>
      </c>
      <c r="AF85" s="216">
        <f t="shared" si="27"/>
        <v>0</v>
      </c>
      <c r="AG85" s="215" t="s">
        <v>101</v>
      </c>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row>
    <row r="86" spans="1:61" ht="76.5" customHeight="1" x14ac:dyDescent="0.25">
      <c r="A86" s="151" t="s">
        <v>225</v>
      </c>
      <c r="B86" s="152" t="s">
        <v>226</v>
      </c>
      <c r="C86" s="147" t="s">
        <v>101</v>
      </c>
      <c r="D86" s="215" t="s">
        <v>101</v>
      </c>
      <c r="E86" s="215" t="s">
        <v>101</v>
      </c>
      <c r="F86" s="215" t="s">
        <v>101</v>
      </c>
      <c r="G86" s="215" t="s">
        <v>101</v>
      </c>
      <c r="H86" s="215" t="s">
        <v>101</v>
      </c>
      <c r="I86" s="215" t="s">
        <v>101</v>
      </c>
      <c r="J86" s="216">
        <f>SUM(J87:J88)</f>
        <v>0</v>
      </c>
      <c r="K86" s="216">
        <f t="shared" si="25"/>
        <v>0</v>
      </c>
      <c r="L86" s="218">
        <f>SUM(L87:L88)</f>
        <v>0</v>
      </c>
      <c r="M86" s="218">
        <f>SUM(M87:M88)</f>
        <v>0</v>
      </c>
      <c r="N86" s="218">
        <f>SUM(N87:N88)</f>
        <v>0</v>
      </c>
      <c r="O86" s="218">
        <f>SUM(O87:O88)</f>
        <v>0</v>
      </c>
      <c r="P86" s="216">
        <f t="shared" si="26"/>
        <v>0</v>
      </c>
      <c r="Q86" s="218">
        <f>SUM(Q87:Q88)</f>
        <v>0</v>
      </c>
      <c r="R86" s="218">
        <f>SUM(R87:R88)</f>
        <v>0</v>
      </c>
      <c r="S86" s="218">
        <f>SUM(S87:S88)</f>
        <v>0</v>
      </c>
      <c r="T86" s="218">
        <f>SUM(T87:T88)</f>
        <v>0</v>
      </c>
      <c r="U86" s="148" t="s">
        <v>101</v>
      </c>
      <c r="V86" s="216">
        <f>SUM(V87:V88)</f>
        <v>0</v>
      </c>
      <c r="W86" s="148" t="s">
        <v>101</v>
      </c>
      <c r="X86" s="216">
        <f>SUM(X87:X88)</f>
        <v>0</v>
      </c>
      <c r="Y86" s="148" t="s">
        <v>101</v>
      </c>
      <c r="Z86" s="216">
        <f t="shared" ref="Z86:AE86" si="32">SUM(Z87:Z88)</f>
        <v>0</v>
      </c>
      <c r="AA86" s="218">
        <f t="shared" si="32"/>
        <v>0</v>
      </c>
      <c r="AB86" s="216">
        <f t="shared" si="32"/>
        <v>0</v>
      </c>
      <c r="AC86" s="218">
        <f t="shared" si="32"/>
        <v>0</v>
      </c>
      <c r="AD86" s="216">
        <f t="shared" si="32"/>
        <v>0</v>
      </c>
      <c r="AE86" s="216">
        <f t="shared" si="32"/>
        <v>0</v>
      </c>
      <c r="AF86" s="216">
        <f t="shared" si="27"/>
        <v>0</v>
      </c>
      <c r="AG86" s="215" t="s">
        <v>101</v>
      </c>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row>
    <row r="87" spans="1:61" ht="76.5" customHeight="1" x14ac:dyDescent="0.25">
      <c r="A87" s="151" t="s">
        <v>227</v>
      </c>
      <c r="B87" s="152" t="s">
        <v>228</v>
      </c>
      <c r="C87" s="147" t="s">
        <v>101</v>
      </c>
      <c r="D87" s="215" t="s">
        <v>101</v>
      </c>
      <c r="E87" s="215" t="s">
        <v>101</v>
      </c>
      <c r="F87" s="215" t="s">
        <v>101</v>
      </c>
      <c r="G87" s="215" t="s">
        <v>101</v>
      </c>
      <c r="H87" s="215" t="s">
        <v>101</v>
      </c>
      <c r="I87" s="215" t="s">
        <v>101</v>
      </c>
      <c r="J87" s="216">
        <v>0</v>
      </c>
      <c r="K87" s="216">
        <f t="shared" si="25"/>
        <v>0</v>
      </c>
      <c r="L87" s="218">
        <v>0</v>
      </c>
      <c r="M87" s="218">
        <v>0</v>
      </c>
      <c r="N87" s="218">
        <v>0</v>
      </c>
      <c r="O87" s="218">
        <v>0</v>
      </c>
      <c r="P87" s="216">
        <f t="shared" si="26"/>
        <v>0</v>
      </c>
      <c r="Q87" s="218">
        <v>0</v>
      </c>
      <c r="R87" s="218">
        <v>0</v>
      </c>
      <c r="S87" s="218">
        <v>0</v>
      </c>
      <c r="T87" s="218">
        <v>0</v>
      </c>
      <c r="U87" s="148" t="s">
        <v>101</v>
      </c>
      <c r="V87" s="216">
        <v>0</v>
      </c>
      <c r="W87" s="148" t="s">
        <v>101</v>
      </c>
      <c r="X87" s="216">
        <v>0</v>
      </c>
      <c r="Y87" s="148" t="s">
        <v>101</v>
      </c>
      <c r="Z87" s="216">
        <v>0</v>
      </c>
      <c r="AA87" s="218">
        <v>0</v>
      </c>
      <c r="AB87" s="216">
        <v>0</v>
      </c>
      <c r="AC87" s="218">
        <v>0</v>
      </c>
      <c r="AD87" s="216">
        <v>0</v>
      </c>
      <c r="AE87" s="216">
        <v>0</v>
      </c>
      <c r="AF87" s="216">
        <f t="shared" si="27"/>
        <v>0</v>
      </c>
      <c r="AG87" s="215" t="s">
        <v>101</v>
      </c>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row>
    <row r="88" spans="1:61" ht="76.5" customHeight="1" x14ac:dyDescent="0.25">
      <c r="A88" s="151" t="s">
        <v>229</v>
      </c>
      <c r="B88" s="152" t="s">
        <v>230</v>
      </c>
      <c r="C88" s="147" t="s">
        <v>101</v>
      </c>
      <c r="D88" s="215" t="s">
        <v>101</v>
      </c>
      <c r="E88" s="215" t="s">
        <v>101</v>
      </c>
      <c r="F88" s="215" t="s">
        <v>101</v>
      </c>
      <c r="G88" s="215" t="s">
        <v>101</v>
      </c>
      <c r="H88" s="215" t="s">
        <v>101</v>
      </c>
      <c r="I88" s="215" t="s">
        <v>101</v>
      </c>
      <c r="J88" s="216">
        <v>0</v>
      </c>
      <c r="K88" s="216">
        <f t="shared" si="25"/>
        <v>0</v>
      </c>
      <c r="L88" s="218">
        <v>0</v>
      </c>
      <c r="M88" s="218">
        <v>0</v>
      </c>
      <c r="N88" s="218">
        <v>0</v>
      </c>
      <c r="O88" s="218">
        <v>0</v>
      </c>
      <c r="P88" s="216">
        <f t="shared" si="26"/>
        <v>0</v>
      </c>
      <c r="Q88" s="218">
        <v>0</v>
      </c>
      <c r="R88" s="218">
        <v>0</v>
      </c>
      <c r="S88" s="218">
        <v>0</v>
      </c>
      <c r="T88" s="218">
        <v>0</v>
      </c>
      <c r="U88" s="148" t="s">
        <v>101</v>
      </c>
      <c r="V88" s="216">
        <v>0</v>
      </c>
      <c r="W88" s="148" t="s">
        <v>101</v>
      </c>
      <c r="X88" s="216">
        <v>0</v>
      </c>
      <c r="Y88" s="148" t="s">
        <v>101</v>
      </c>
      <c r="Z88" s="216">
        <v>0</v>
      </c>
      <c r="AA88" s="218">
        <v>0</v>
      </c>
      <c r="AB88" s="216">
        <v>0</v>
      </c>
      <c r="AC88" s="218">
        <v>0</v>
      </c>
      <c r="AD88" s="216">
        <v>0</v>
      </c>
      <c r="AE88" s="216">
        <v>0</v>
      </c>
      <c r="AF88" s="216">
        <f t="shared" si="27"/>
        <v>0</v>
      </c>
      <c r="AG88" s="215" t="s">
        <v>101</v>
      </c>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row>
    <row r="89" spans="1:61" ht="76.5" customHeight="1" x14ac:dyDescent="0.25">
      <c r="A89" s="151" t="s">
        <v>231</v>
      </c>
      <c r="B89" s="152" t="s">
        <v>232</v>
      </c>
      <c r="C89" s="147" t="s">
        <v>101</v>
      </c>
      <c r="D89" s="215" t="s">
        <v>101</v>
      </c>
      <c r="E89" s="215" t="s">
        <v>101</v>
      </c>
      <c r="F89" s="215" t="s">
        <v>101</v>
      </c>
      <c r="G89" s="215" t="s">
        <v>101</v>
      </c>
      <c r="H89" s="215" t="s">
        <v>101</v>
      </c>
      <c r="I89" s="215" t="s">
        <v>101</v>
      </c>
      <c r="J89" s="216">
        <f>SUM(J90:J91)</f>
        <v>0</v>
      </c>
      <c r="K89" s="216">
        <f t="shared" si="25"/>
        <v>0</v>
      </c>
      <c r="L89" s="218">
        <f>SUM(L90:L91)</f>
        <v>0</v>
      </c>
      <c r="M89" s="218">
        <f>SUM(M90:M91)</f>
        <v>0</v>
      </c>
      <c r="N89" s="218">
        <f>SUM(N90:N91)</f>
        <v>0</v>
      </c>
      <c r="O89" s="218">
        <f>SUM(O90:O91)</f>
        <v>0</v>
      </c>
      <c r="P89" s="216">
        <f t="shared" si="26"/>
        <v>0</v>
      </c>
      <c r="Q89" s="218">
        <f>SUM(Q90:Q91)</f>
        <v>0</v>
      </c>
      <c r="R89" s="218">
        <f>SUM(R90:R91)</f>
        <v>0</v>
      </c>
      <c r="S89" s="218">
        <f>SUM(S90:S91)</f>
        <v>0</v>
      </c>
      <c r="T89" s="218">
        <f>SUM(T90:T91)</f>
        <v>0</v>
      </c>
      <c r="U89" s="148" t="s">
        <v>101</v>
      </c>
      <c r="V89" s="216">
        <f>SUM(V90:V91)</f>
        <v>0</v>
      </c>
      <c r="W89" s="148" t="s">
        <v>101</v>
      </c>
      <c r="X89" s="216">
        <f>SUM(X90:X91)</f>
        <v>0</v>
      </c>
      <c r="Y89" s="148" t="s">
        <v>101</v>
      </c>
      <c r="Z89" s="216">
        <f t="shared" ref="Z89:AE89" si="33">SUM(Z90:Z91)</f>
        <v>0</v>
      </c>
      <c r="AA89" s="218">
        <f t="shared" si="33"/>
        <v>0</v>
      </c>
      <c r="AB89" s="216">
        <f t="shared" si="33"/>
        <v>0</v>
      </c>
      <c r="AC89" s="218">
        <f t="shared" si="33"/>
        <v>0</v>
      </c>
      <c r="AD89" s="216">
        <f t="shared" si="33"/>
        <v>0</v>
      </c>
      <c r="AE89" s="216">
        <f t="shared" si="33"/>
        <v>0</v>
      </c>
      <c r="AF89" s="216">
        <f t="shared" si="27"/>
        <v>0</v>
      </c>
      <c r="AG89" s="215" t="s">
        <v>101</v>
      </c>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row>
    <row r="90" spans="1:61" ht="76.5" customHeight="1" x14ac:dyDescent="0.25">
      <c r="A90" s="151" t="s">
        <v>233</v>
      </c>
      <c r="B90" s="152" t="s">
        <v>234</v>
      </c>
      <c r="C90" s="147" t="s">
        <v>101</v>
      </c>
      <c r="D90" s="215" t="s">
        <v>101</v>
      </c>
      <c r="E90" s="215" t="s">
        <v>101</v>
      </c>
      <c r="F90" s="215" t="s">
        <v>101</v>
      </c>
      <c r="G90" s="215" t="s">
        <v>101</v>
      </c>
      <c r="H90" s="215" t="s">
        <v>101</v>
      </c>
      <c r="I90" s="215" t="s">
        <v>101</v>
      </c>
      <c r="J90" s="216">
        <v>0</v>
      </c>
      <c r="K90" s="216">
        <f t="shared" si="25"/>
        <v>0</v>
      </c>
      <c r="L90" s="218">
        <v>0</v>
      </c>
      <c r="M90" s="218">
        <v>0</v>
      </c>
      <c r="N90" s="218">
        <v>0</v>
      </c>
      <c r="O90" s="218">
        <v>0</v>
      </c>
      <c r="P90" s="216">
        <f t="shared" si="26"/>
        <v>0</v>
      </c>
      <c r="Q90" s="218">
        <v>0</v>
      </c>
      <c r="R90" s="218">
        <v>0</v>
      </c>
      <c r="S90" s="218">
        <v>0</v>
      </c>
      <c r="T90" s="218">
        <v>0</v>
      </c>
      <c r="U90" s="148" t="s">
        <v>101</v>
      </c>
      <c r="V90" s="216">
        <v>0</v>
      </c>
      <c r="W90" s="148" t="s">
        <v>101</v>
      </c>
      <c r="X90" s="216">
        <v>0</v>
      </c>
      <c r="Y90" s="148" t="s">
        <v>101</v>
      </c>
      <c r="Z90" s="216">
        <v>0</v>
      </c>
      <c r="AA90" s="218">
        <v>0</v>
      </c>
      <c r="AB90" s="216">
        <v>0</v>
      </c>
      <c r="AC90" s="218">
        <v>0</v>
      </c>
      <c r="AD90" s="216">
        <v>0</v>
      </c>
      <c r="AE90" s="216">
        <v>0</v>
      </c>
      <c r="AF90" s="216">
        <f t="shared" si="27"/>
        <v>0</v>
      </c>
      <c r="AG90" s="215" t="s">
        <v>101</v>
      </c>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row>
    <row r="91" spans="1:61" ht="76.5" customHeight="1" x14ac:dyDescent="0.25">
      <c r="A91" s="151" t="s">
        <v>235</v>
      </c>
      <c r="B91" s="152" t="s">
        <v>236</v>
      </c>
      <c r="C91" s="147" t="s">
        <v>101</v>
      </c>
      <c r="D91" s="215" t="s">
        <v>101</v>
      </c>
      <c r="E91" s="215" t="s">
        <v>101</v>
      </c>
      <c r="F91" s="215" t="s">
        <v>101</v>
      </c>
      <c r="G91" s="215" t="s">
        <v>101</v>
      </c>
      <c r="H91" s="215" t="s">
        <v>101</v>
      </c>
      <c r="I91" s="215" t="s">
        <v>101</v>
      </c>
      <c r="J91" s="216">
        <v>0</v>
      </c>
      <c r="K91" s="216">
        <f t="shared" si="25"/>
        <v>0</v>
      </c>
      <c r="L91" s="218">
        <v>0</v>
      </c>
      <c r="M91" s="218">
        <v>0</v>
      </c>
      <c r="N91" s="218">
        <v>0</v>
      </c>
      <c r="O91" s="218">
        <v>0</v>
      </c>
      <c r="P91" s="216">
        <f t="shared" si="26"/>
        <v>0</v>
      </c>
      <c r="Q91" s="218">
        <v>0</v>
      </c>
      <c r="R91" s="218">
        <v>0</v>
      </c>
      <c r="S91" s="218">
        <v>0</v>
      </c>
      <c r="T91" s="218">
        <v>0</v>
      </c>
      <c r="U91" s="148" t="s">
        <v>101</v>
      </c>
      <c r="V91" s="216">
        <v>0</v>
      </c>
      <c r="W91" s="148" t="s">
        <v>101</v>
      </c>
      <c r="X91" s="216">
        <v>0</v>
      </c>
      <c r="Y91" s="148" t="s">
        <v>101</v>
      </c>
      <c r="Z91" s="216">
        <v>0</v>
      </c>
      <c r="AA91" s="218">
        <v>0</v>
      </c>
      <c r="AB91" s="216">
        <v>0</v>
      </c>
      <c r="AC91" s="218">
        <v>0</v>
      </c>
      <c r="AD91" s="216">
        <v>0</v>
      </c>
      <c r="AE91" s="216">
        <v>0</v>
      </c>
      <c r="AF91" s="216">
        <f t="shared" si="27"/>
        <v>0</v>
      </c>
      <c r="AG91" s="215" t="s">
        <v>101</v>
      </c>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row>
    <row r="92" spans="1:61" ht="76.5" customHeight="1" x14ac:dyDescent="0.25">
      <c r="A92" s="151" t="s">
        <v>237</v>
      </c>
      <c r="B92" s="152" t="s">
        <v>238</v>
      </c>
      <c r="C92" s="147" t="s">
        <v>101</v>
      </c>
      <c r="D92" s="215" t="s">
        <v>101</v>
      </c>
      <c r="E92" s="215" t="s">
        <v>101</v>
      </c>
      <c r="F92" s="215" t="s">
        <v>101</v>
      </c>
      <c r="G92" s="215" t="s">
        <v>101</v>
      </c>
      <c r="H92" s="215" t="s">
        <v>101</v>
      </c>
      <c r="I92" s="215" t="s">
        <v>101</v>
      </c>
      <c r="J92" s="216">
        <f>SUM(J93:J101)</f>
        <v>0</v>
      </c>
      <c r="K92" s="216">
        <f t="shared" ref="K92:K123" si="34">SUM(L92:O92)</f>
        <v>12.049551711864407</v>
      </c>
      <c r="L92" s="218">
        <f>SUM(L93:L101)</f>
        <v>0.57675254237288132</v>
      </c>
      <c r="M92" s="218">
        <f>SUM(M93:M101)</f>
        <v>4.0767966101694917</v>
      </c>
      <c r="N92" s="218">
        <f>SUM(N93:N101)</f>
        <v>6.6266135593220339</v>
      </c>
      <c r="O92" s="218">
        <f>SUM(O93:O101)</f>
        <v>0.76938899999999999</v>
      </c>
      <c r="P92" s="216">
        <f t="shared" ref="P92:P123" si="35">SUM(Q92:T92)</f>
        <v>7.4204807418644068</v>
      </c>
      <c r="Q92" s="218">
        <f>SUM(Q93:Q101)</f>
        <v>0.42445903237288135</v>
      </c>
      <c r="R92" s="218">
        <f>SUM(R93:R101)</f>
        <v>2.1156626701694914</v>
      </c>
      <c r="S92" s="218">
        <f>SUM(S93:S101)</f>
        <v>4.6243590393220337</v>
      </c>
      <c r="T92" s="218">
        <f>SUM(T93:T101)</f>
        <v>0.25600000000000001</v>
      </c>
      <c r="U92" s="148" t="s">
        <v>101</v>
      </c>
      <c r="V92" s="216">
        <f>SUM(V93:V101)</f>
        <v>12.050033898305085</v>
      </c>
      <c r="W92" s="148" t="s">
        <v>101</v>
      </c>
      <c r="X92" s="216">
        <f>SUM(X93:X101)</f>
        <v>9.9617118644067801</v>
      </c>
      <c r="Y92" s="148" t="s">
        <v>101</v>
      </c>
      <c r="Z92" s="216">
        <f t="shared" ref="Z92:AE92" si="36">SUM(Z93:Z101)</f>
        <v>11.904031864406781</v>
      </c>
      <c r="AA92" s="218">
        <f t="shared" si="36"/>
        <v>2.0880000000000001</v>
      </c>
      <c r="AB92" s="216">
        <f t="shared" si="36"/>
        <v>2.0880000000000001</v>
      </c>
      <c r="AC92" s="218">
        <f t="shared" si="36"/>
        <v>7.7490000000000006</v>
      </c>
      <c r="AD92" s="216">
        <f t="shared" si="36"/>
        <v>1.94232</v>
      </c>
      <c r="AE92" s="216">
        <f t="shared" si="36"/>
        <v>9.8369999999999997</v>
      </c>
      <c r="AF92" s="216">
        <f t="shared" ref="AF92:AF107" si="37">AD92+AB92+J92</f>
        <v>4.0303199999999997</v>
      </c>
      <c r="AG92" s="215" t="s">
        <v>101</v>
      </c>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row>
    <row r="93" spans="1:61" ht="76.5" customHeight="1" x14ac:dyDescent="0.25">
      <c r="A93" s="151" t="s">
        <v>237</v>
      </c>
      <c r="B93" s="164" t="s">
        <v>239</v>
      </c>
      <c r="C93" s="147" t="s">
        <v>240</v>
      </c>
      <c r="D93" s="215" t="s">
        <v>356</v>
      </c>
      <c r="E93" s="215" t="s">
        <v>101</v>
      </c>
      <c r="F93" s="215" t="s">
        <v>101</v>
      </c>
      <c r="G93" s="215" t="s">
        <v>101</v>
      </c>
      <c r="H93" s="215" t="s">
        <v>101</v>
      </c>
      <c r="I93" s="215" t="s">
        <v>101</v>
      </c>
      <c r="J93" s="216">
        <v>0</v>
      </c>
      <c r="K93" s="216">
        <f t="shared" si="34"/>
        <v>1.622881</v>
      </c>
      <c r="L93" s="218">
        <v>9.8000000000000004E-2</v>
      </c>
      <c r="M93" s="218">
        <v>0.55800000000000005</v>
      </c>
      <c r="N93" s="218">
        <v>0.83099999999999996</v>
      </c>
      <c r="O93" s="218">
        <v>0.135881</v>
      </c>
      <c r="P93" s="216">
        <f t="shared" si="35"/>
        <v>0</v>
      </c>
      <c r="Q93" s="218">
        <v>0</v>
      </c>
      <c r="R93" s="218">
        <v>0</v>
      </c>
      <c r="S93" s="218">
        <v>0</v>
      </c>
      <c r="T93" s="218">
        <v>0</v>
      </c>
      <c r="U93" s="148" t="s">
        <v>101</v>
      </c>
      <c r="V93" s="216">
        <f>1.915/1.18</f>
        <v>1.6228813559322035</v>
      </c>
      <c r="W93" s="148" t="s">
        <v>101</v>
      </c>
      <c r="X93" s="216">
        <f>1.915/1.18</f>
        <v>1.6228813559322035</v>
      </c>
      <c r="Y93" s="148" t="s">
        <v>101</v>
      </c>
      <c r="Z93" s="216">
        <f>1.915/1.18</f>
        <v>1.6228813559322035</v>
      </c>
      <c r="AA93" s="218">
        <v>0</v>
      </c>
      <c r="AB93" s="216">
        <v>0</v>
      </c>
      <c r="AC93" s="218">
        <v>0</v>
      </c>
      <c r="AD93" s="216">
        <v>0</v>
      </c>
      <c r="AE93" s="216">
        <v>0</v>
      </c>
      <c r="AF93" s="216">
        <f t="shared" si="37"/>
        <v>0</v>
      </c>
      <c r="AG93" s="215" t="s">
        <v>101</v>
      </c>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row>
    <row r="94" spans="1:61" ht="76.5" customHeight="1" x14ac:dyDescent="0.25">
      <c r="A94" s="151" t="s">
        <v>237</v>
      </c>
      <c r="B94" s="164" t="s">
        <v>241</v>
      </c>
      <c r="C94" s="147" t="s">
        <v>242</v>
      </c>
      <c r="D94" s="215" t="s">
        <v>356</v>
      </c>
      <c r="E94" s="215">
        <v>2017</v>
      </c>
      <c r="F94" s="215">
        <v>2017</v>
      </c>
      <c r="G94" s="215" t="s">
        <v>101</v>
      </c>
      <c r="H94" s="215" t="s">
        <v>101</v>
      </c>
      <c r="I94" s="215" t="s">
        <v>101</v>
      </c>
      <c r="J94" s="216">
        <v>0</v>
      </c>
      <c r="K94" s="216">
        <f t="shared" si="34"/>
        <v>1.159</v>
      </c>
      <c r="L94" s="218">
        <v>5.0999999999999997E-2</v>
      </c>
      <c r="M94" s="218">
        <v>0.40400000000000003</v>
      </c>
      <c r="N94" s="218">
        <v>0.61699999999999999</v>
      </c>
      <c r="O94" s="218">
        <v>8.6999999999999994E-2</v>
      </c>
      <c r="P94" s="216">
        <f t="shared" si="35"/>
        <v>0</v>
      </c>
      <c r="Q94" s="218">
        <v>0</v>
      </c>
      <c r="R94" s="218">
        <v>0</v>
      </c>
      <c r="S94" s="218">
        <v>0</v>
      </c>
      <c r="T94" s="218">
        <v>0</v>
      </c>
      <c r="U94" s="148" t="s">
        <v>101</v>
      </c>
      <c r="V94" s="216">
        <f>1.368/1.18</f>
        <v>1.1593220338983052</v>
      </c>
      <c r="W94" s="148" t="s">
        <v>101</v>
      </c>
      <c r="X94" s="216">
        <v>1.159</v>
      </c>
      <c r="Y94" s="148" t="s">
        <v>101</v>
      </c>
      <c r="Z94" s="216">
        <v>1.159</v>
      </c>
      <c r="AA94" s="218">
        <v>0</v>
      </c>
      <c r="AB94" s="216">
        <v>0</v>
      </c>
      <c r="AC94" s="218">
        <v>1.159</v>
      </c>
      <c r="AD94" s="216">
        <v>0</v>
      </c>
      <c r="AE94" s="216">
        <v>1.159</v>
      </c>
      <c r="AF94" s="216">
        <f t="shared" si="37"/>
        <v>0</v>
      </c>
      <c r="AG94" s="223" t="s">
        <v>359</v>
      </c>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row>
    <row r="95" spans="1:61" ht="76.5" customHeight="1" x14ac:dyDescent="0.25">
      <c r="A95" s="151" t="s">
        <v>237</v>
      </c>
      <c r="B95" s="164" t="s">
        <v>243</v>
      </c>
      <c r="C95" s="147" t="s">
        <v>244</v>
      </c>
      <c r="D95" s="215" t="s">
        <v>356</v>
      </c>
      <c r="E95" s="215">
        <v>2017</v>
      </c>
      <c r="F95" s="215">
        <v>2017</v>
      </c>
      <c r="G95" s="215" t="s">
        <v>101</v>
      </c>
      <c r="H95" s="215" t="s">
        <v>101</v>
      </c>
      <c r="I95" s="215" t="s">
        <v>101</v>
      </c>
      <c r="J95" s="216">
        <v>0</v>
      </c>
      <c r="K95" s="216">
        <f t="shared" si="34"/>
        <v>3.2</v>
      </c>
      <c r="L95" s="218">
        <v>0.14099999999999999</v>
      </c>
      <c r="M95" s="218">
        <v>1.1140000000000001</v>
      </c>
      <c r="N95" s="218">
        <v>1.7030000000000001</v>
      </c>
      <c r="O95" s="218">
        <v>0.24199999999999999</v>
      </c>
      <c r="P95" s="216">
        <f t="shared" si="35"/>
        <v>0</v>
      </c>
      <c r="Q95" s="218">
        <v>0</v>
      </c>
      <c r="R95" s="218">
        <v>0</v>
      </c>
      <c r="S95" s="218">
        <v>0</v>
      </c>
      <c r="T95" s="218">
        <v>0</v>
      </c>
      <c r="U95" s="148" t="s">
        <v>101</v>
      </c>
      <c r="V95" s="216">
        <v>3.2</v>
      </c>
      <c r="W95" s="148" t="s">
        <v>101</v>
      </c>
      <c r="X95" s="216">
        <v>3.2</v>
      </c>
      <c r="Y95" s="148" t="s">
        <v>101</v>
      </c>
      <c r="Z95" s="216">
        <v>3.2</v>
      </c>
      <c r="AA95" s="218">
        <v>0</v>
      </c>
      <c r="AB95" s="216">
        <v>0</v>
      </c>
      <c r="AC95" s="218">
        <v>3.2</v>
      </c>
      <c r="AD95" s="216">
        <v>0</v>
      </c>
      <c r="AE95" s="216">
        <v>3.2</v>
      </c>
      <c r="AF95" s="216">
        <f t="shared" si="37"/>
        <v>0</v>
      </c>
      <c r="AG95" s="223" t="s">
        <v>359</v>
      </c>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row>
    <row r="96" spans="1:61" ht="76.5" customHeight="1" x14ac:dyDescent="0.25">
      <c r="A96" s="151" t="s">
        <v>237</v>
      </c>
      <c r="B96" s="164" t="s">
        <v>245</v>
      </c>
      <c r="C96" s="147" t="s">
        <v>246</v>
      </c>
      <c r="D96" s="215" t="s">
        <v>356</v>
      </c>
      <c r="E96" s="215" t="s">
        <v>101</v>
      </c>
      <c r="F96" s="215" t="s">
        <v>101</v>
      </c>
      <c r="G96" s="215" t="s">
        <v>101</v>
      </c>
      <c r="H96" s="215" t="s">
        <v>101</v>
      </c>
      <c r="I96" s="215" t="s">
        <v>101</v>
      </c>
      <c r="J96" s="216">
        <v>0</v>
      </c>
      <c r="K96" s="216">
        <f t="shared" si="34"/>
        <v>0.58950800000000003</v>
      </c>
      <c r="L96" s="218">
        <v>3.5999999999999997E-2</v>
      </c>
      <c r="M96" s="218">
        <v>0.20300000000000001</v>
      </c>
      <c r="N96" s="218">
        <v>0.30199999999999999</v>
      </c>
      <c r="O96" s="218">
        <v>4.8508000000000003E-2</v>
      </c>
      <c r="P96" s="216">
        <f t="shared" si="35"/>
        <v>0</v>
      </c>
      <c r="Q96" s="218">
        <v>0</v>
      </c>
      <c r="R96" s="218">
        <v>0</v>
      </c>
      <c r="S96" s="218">
        <v>0</v>
      </c>
      <c r="T96" s="218">
        <v>0</v>
      </c>
      <c r="U96" s="148" t="s">
        <v>101</v>
      </c>
      <c r="V96" s="216">
        <f>0.696/1.18</f>
        <v>0.5898305084745763</v>
      </c>
      <c r="W96" s="148" t="s">
        <v>101</v>
      </c>
      <c r="X96" s="216">
        <f>0.696/1.18</f>
        <v>0.5898305084745763</v>
      </c>
      <c r="Y96" s="148" t="s">
        <v>101</v>
      </c>
      <c r="Z96" s="216">
        <f>0.696/1.18</f>
        <v>0.5898305084745763</v>
      </c>
      <c r="AA96" s="218">
        <v>0</v>
      </c>
      <c r="AB96" s="216">
        <v>0</v>
      </c>
      <c r="AC96" s="218">
        <v>0</v>
      </c>
      <c r="AD96" s="216">
        <v>0</v>
      </c>
      <c r="AE96" s="216">
        <v>0</v>
      </c>
      <c r="AF96" s="216">
        <f t="shared" si="37"/>
        <v>0</v>
      </c>
      <c r="AG96" s="223" t="s">
        <v>101</v>
      </c>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row>
    <row r="97" spans="1:61" ht="76.5" customHeight="1" x14ac:dyDescent="0.25">
      <c r="A97" s="151" t="s">
        <v>237</v>
      </c>
      <c r="B97" s="171" t="s">
        <v>247</v>
      </c>
      <c r="C97" s="249" t="s">
        <v>248</v>
      </c>
      <c r="D97" s="219" t="s">
        <v>344</v>
      </c>
      <c r="E97" s="219">
        <v>2017</v>
      </c>
      <c r="F97" s="219" t="s">
        <v>101</v>
      </c>
      <c r="G97" s="219">
        <v>2017</v>
      </c>
      <c r="H97" s="215" t="s">
        <v>101</v>
      </c>
      <c r="I97" s="215" t="s">
        <v>101</v>
      </c>
      <c r="J97" s="216">
        <v>0</v>
      </c>
      <c r="K97" s="216">
        <f t="shared" si="34"/>
        <v>0</v>
      </c>
      <c r="L97" s="218">
        <v>0</v>
      </c>
      <c r="M97" s="218">
        <v>0</v>
      </c>
      <c r="N97" s="218">
        <v>0</v>
      </c>
      <c r="O97" s="218">
        <v>0</v>
      </c>
      <c r="P97" s="216">
        <f t="shared" si="35"/>
        <v>0.95052802999999997</v>
      </c>
      <c r="Q97" s="218">
        <v>6.6222260000000005E-2</v>
      </c>
      <c r="R97" s="218">
        <v>0.15893303</v>
      </c>
      <c r="S97" s="218">
        <v>0.72537273999999996</v>
      </c>
      <c r="T97" s="218">
        <v>0</v>
      </c>
      <c r="U97" s="148" t="s">
        <v>101</v>
      </c>
      <c r="V97" s="216">
        <v>0</v>
      </c>
      <c r="W97" s="161" t="s">
        <v>101</v>
      </c>
      <c r="X97" s="216">
        <v>0</v>
      </c>
      <c r="Y97" s="161" t="s">
        <v>101</v>
      </c>
      <c r="Z97" s="216">
        <v>0.95052999999999999</v>
      </c>
      <c r="AA97" s="216">
        <v>0</v>
      </c>
      <c r="AB97" s="216">
        <v>0</v>
      </c>
      <c r="AC97" s="216">
        <v>0</v>
      </c>
      <c r="AD97" s="216">
        <v>0.95052999999999999</v>
      </c>
      <c r="AE97" s="216">
        <v>0</v>
      </c>
      <c r="AF97" s="216">
        <f t="shared" si="37"/>
        <v>0.95052999999999999</v>
      </c>
      <c r="AG97" s="223" t="s">
        <v>360</v>
      </c>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row>
    <row r="98" spans="1:61" ht="76.5" customHeight="1" x14ac:dyDescent="0.25">
      <c r="A98" s="151" t="s">
        <v>237</v>
      </c>
      <c r="B98" s="171" t="s">
        <v>249</v>
      </c>
      <c r="C98" s="249" t="s">
        <v>250</v>
      </c>
      <c r="D98" s="219" t="s">
        <v>344</v>
      </c>
      <c r="E98" s="219">
        <v>2017</v>
      </c>
      <c r="F98" s="219" t="s">
        <v>101</v>
      </c>
      <c r="G98" s="219">
        <v>2017</v>
      </c>
      <c r="H98" s="215" t="s">
        <v>101</v>
      </c>
      <c r="I98" s="215" t="s">
        <v>101</v>
      </c>
      <c r="J98" s="216">
        <v>0</v>
      </c>
      <c r="K98" s="216">
        <f t="shared" si="34"/>
        <v>0</v>
      </c>
      <c r="L98" s="218">
        <v>0</v>
      </c>
      <c r="M98" s="218">
        <v>0</v>
      </c>
      <c r="N98" s="218">
        <v>0</v>
      </c>
      <c r="O98" s="218">
        <v>0</v>
      </c>
      <c r="P98" s="216">
        <f t="shared" si="35"/>
        <v>0.99178999999999995</v>
      </c>
      <c r="Q98" s="218">
        <v>0.10748423</v>
      </c>
      <c r="R98" s="218">
        <v>0.15893303</v>
      </c>
      <c r="S98" s="218">
        <v>0.72537273999999996</v>
      </c>
      <c r="T98" s="218">
        <v>0</v>
      </c>
      <c r="U98" s="148" t="s">
        <v>101</v>
      </c>
      <c r="V98" s="216">
        <v>0</v>
      </c>
      <c r="W98" s="161" t="s">
        <v>101</v>
      </c>
      <c r="X98" s="216">
        <v>0</v>
      </c>
      <c r="Y98" s="161" t="s">
        <v>101</v>
      </c>
      <c r="Z98" s="216">
        <v>0.99178999999999995</v>
      </c>
      <c r="AA98" s="216">
        <v>0</v>
      </c>
      <c r="AB98" s="216">
        <v>0</v>
      </c>
      <c r="AC98" s="216">
        <v>0</v>
      </c>
      <c r="AD98" s="216">
        <v>0.99178999999999995</v>
      </c>
      <c r="AE98" s="216">
        <v>0</v>
      </c>
      <c r="AF98" s="216">
        <f t="shared" si="37"/>
        <v>0.99178999999999995</v>
      </c>
      <c r="AG98" s="223" t="s">
        <v>360</v>
      </c>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row>
    <row r="99" spans="1:61" ht="76.5" customHeight="1" x14ac:dyDescent="0.25">
      <c r="A99" s="151" t="s">
        <v>237</v>
      </c>
      <c r="B99" s="168" t="s">
        <v>251</v>
      </c>
      <c r="C99" s="147" t="s">
        <v>252</v>
      </c>
      <c r="D99" s="215" t="s">
        <v>356</v>
      </c>
      <c r="E99" s="215">
        <v>2017</v>
      </c>
      <c r="F99" s="215">
        <v>2017</v>
      </c>
      <c r="G99" s="215" t="s">
        <v>101</v>
      </c>
      <c r="H99" s="215" t="s">
        <v>101</v>
      </c>
      <c r="I99" s="215" t="s">
        <v>101</v>
      </c>
      <c r="J99" s="216">
        <v>0</v>
      </c>
      <c r="K99" s="216">
        <f t="shared" si="34"/>
        <v>1.6949999999999998</v>
      </c>
      <c r="L99" s="218">
        <v>7.4999999999999997E-2</v>
      </c>
      <c r="M99" s="218">
        <v>0.59</v>
      </c>
      <c r="N99" s="218">
        <v>0.90200000000000002</v>
      </c>
      <c r="O99" s="218">
        <v>0.128</v>
      </c>
      <c r="P99" s="216">
        <f t="shared" si="35"/>
        <v>1.6949999999999998</v>
      </c>
      <c r="Q99" s="218">
        <v>7.4999999999999997E-2</v>
      </c>
      <c r="R99" s="218">
        <v>0.59</v>
      </c>
      <c r="S99" s="218">
        <v>0.90200000000000002</v>
      </c>
      <c r="T99" s="218">
        <v>0.128</v>
      </c>
      <c r="U99" s="148" t="s">
        <v>101</v>
      </c>
      <c r="V99" s="216">
        <v>1.6950000000000001</v>
      </c>
      <c r="W99" s="148" t="s">
        <v>101</v>
      </c>
      <c r="X99" s="216">
        <v>1.6950000000000001</v>
      </c>
      <c r="Y99" s="148" t="s">
        <v>101</v>
      </c>
      <c r="Z99" s="216">
        <v>1.6950000000000001</v>
      </c>
      <c r="AA99" s="218">
        <v>0</v>
      </c>
      <c r="AB99" s="216">
        <v>0</v>
      </c>
      <c r="AC99" s="218">
        <v>1.6950000000000001</v>
      </c>
      <c r="AD99" s="216">
        <v>0</v>
      </c>
      <c r="AE99" s="216">
        <v>1.6950000000000001</v>
      </c>
      <c r="AF99" s="216">
        <f t="shared" si="37"/>
        <v>0</v>
      </c>
      <c r="AG99" s="223" t="s">
        <v>361</v>
      </c>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row>
    <row r="100" spans="1:61" ht="76.5" customHeight="1" x14ac:dyDescent="0.25">
      <c r="A100" s="151" t="s">
        <v>237</v>
      </c>
      <c r="B100" s="169" t="s">
        <v>253</v>
      </c>
      <c r="C100" s="147" t="s">
        <v>254</v>
      </c>
      <c r="D100" s="215" t="s">
        <v>343</v>
      </c>
      <c r="E100" s="215">
        <v>2016</v>
      </c>
      <c r="F100" s="215">
        <v>2016</v>
      </c>
      <c r="G100" s="215" t="s">
        <v>101</v>
      </c>
      <c r="H100" s="215" t="s">
        <v>101</v>
      </c>
      <c r="I100" s="215" t="s">
        <v>101</v>
      </c>
      <c r="J100" s="216">
        <v>0</v>
      </c>
      <c r="K100" s="216">
        <f t="shared" si="34"/>
        <v>2.0881627118644071</v>
      </c>
      <c r="L100" s="218">
        <f>0.118888/1.18</f>
        <v>0.10075254237288135</v>
      </c>
      <c r="M100" s="218">
        <f>0.729/1.18</f>
        <v>0.6177966101694915</v>
      </c>
      <c r="N100" s="218">
        <f>1.616144/1.18</f>
        <v>1.369613559322034</v>
      </c>
      <c r="O100" s="218">
        <v>0</v>
      </c>
      <c r="P100" s="216">
        <f t="shared" si="35"/>
        <v>2.0881627118644071</v>
      </c>
      <c r="Q100" s="218">
        <f>0.118888/1.18</f>
        <v>0.10075254237288135</v>
      </c>
      <c r="R100" s="218">
        <f>0.729/1.18</f>
        <v>0.6177966101694915</v>
      </c>
      <c r="S100" s="218">
        <f>1.616144/1.18</f>
        <v>1.369613559322034</v>
      </c>
      <c r="T100" s="218">
        <v>0</v>
      </c>
      <c r="U100" s="148" t="s">
        <v>101</v>
      </c>
      <c r="V100" s="216">
        <v>2.0880000000000001</v>
      </c>
      <c r="W100" s="148" t="s">
        <v>101</v>
      </c>
      <c r="X100" s="216">
        <v>0</v>
      </c>
      <c r="Y100" s="148" t="s">
        <v>101</v>
      </c>
      <c r="Z100" s="216">
        <v>0</v>
      </c>
      <c r="AA100" s="218">
        <f>2.46384/1.18</f>
        <v>2.0880000000000001</v>
      </c>
      <c r="AB100" s="216">
        <v>2.0880000000000001</v>
      </c>
      <c r="AC100" s="218">
        <v>0</v>
      </c>
      <c r="AD100" s="216">
        <v>0</v>
      </c>
      <c r="AE100" s="216">
        <v>2.0880000000000001</v>
      </c>
      <c r="AF100" s="216">
        <f t="shared" si="37"/>
        <v>2.0880000000000001</v>
      </c>
      <c r="AG100" s="215" t="s">
        <v>101</v>
      </c>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row>
    <row r="101" spans="1:61" ht="76.5" customHeight="1" x14ac:dyDescent="0.25">
      <c r="A101" s="151" t="s">
        <v>237</v>
      </c>
      <c r="B101" s="168" t="s">
        <v>255</v>
      </c>
      <c r="C101" s="147" t="s">
        <v>256</v>
      </c>
      <c r="D101" s="215" t="s">
        <v>356</v>
      </c>
      <c r="E101" s="215">
        <v>2017</v>
      </c>
      <c r="F101" s="215">
        <v>2017</v>
      </c>
      <c r="G101" s="215" t="s">
        <v>101</v>
      </c>
      <c r="H101" s="215" t="s">
        <v>101</v>
      </c>
      <c r="I101" s="215" t="s">
        <v>101</v>
      </c>
      <c r="J101" s="216">
        <v>0</v>
      </c>
      <c r="K101" s="216">
        <f t="shared" si="34"/>
        <v>1.6949999999999998</v>
      </c>
      <c r="L101" s="218">
        <v>7.4999999999999997E-2</v>
      </c>
      <c r="M101" s="218">
        <v>0.59</v>
      </c>
      <c r="N101" s="218">
        <v>0.90200000000000002</v>
      </c>
      <c r="O101" s="218">
        <v>0.128</v>
      </c>
      <c r="P101" s="216">
        <f t="shared" si="35"/>
        <v>1.6949999999999998</v>
      </c>
      <c r="Q101" s="218">
        <v>7.4999999999999997E-2</v>
      </c>
      <c r="R101" s="218">
        <v>0.59</v>
      </c>
      <c r="S101" s="218">
        <v>0.90200000000000002</v>
      </c>
      <c r="T101" s="218">
        <v>0.128</v>
      </c>
      <c r="U101" s="148" t="s">
        <v>101</v>
      </c>
      <c r="V101" s="216">
        <v>1.6950000000000001</v>
      </c>
      <c r="W101" s="148" t="s">
        <v>101</v>
      </c>
      <c r="X101" s="216">
        <v>1.6950000000000001</v>
      </c>
      <c r="Y101" s="148" t="s">
        <v>101</v>
      </c>
      <c r="Z101" s="216">
        <v>1.6950000000000001</v>
      </c>
      <c r="AA101" s="218">
        <v>0</v>
      </c>
      <c r="AB101" s="216">
        <v>0</v>
      </c>
      <c r="AC101" s="218">
        <v>1.6950000000000001</v>
      </c>
      <c r="AD101" s="216">
        <v>0</v>
      </c>
      <c r="AE101" s="216">
        <v>1.6950000000000001</v>
      </c>
      <c r="AF101" s="216">
        <f t="shared" si="37"/>
        <v>0</v>
      </c>
      <c r="AG101" s="223" t="s">
        <v>361</v>
      </c>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row>
    <row r="102" spans="1:61" ht="76.5" customHeight="1" x14ac:dyDescent="0.25">
      <c r="A102" s="151" t="s">
        <v>257</v>
      </c>
      <c r="B102" s="152" t="s">
        <v>258</v>
      </c>
      <c r="C102" s="147" t="s">
        <v>101</v>
      </c>
      <c r="D102" s="215" t="s">
        <v>101</v>
      </c>
      <c r="E102" s="215" t="s">
        <v>101</v>
      </c>
      <c r="F102" s="215" t="s">
        <v>101</v>
      </c>
      <c r="G102" s="215" t="s">
        <v>101</v>
      </c>
      <c r="H102" s="215" t="s">
        <v>101</v>
      </c>
      <c r="I102" s="215" t="s">
        <v>101</v>
      </c>
      <c r="J102" s="216">
        <v>0</v>
      </c>
      <c r="K102" s="216">
        <f t="shared" si="34"/>
        <v>0</v>
      </c>
      <c r="L102" s="218">
        <v>0</v>
      </c>
      <c r="M102" s="218">
        <v>0</v>
      </c>
      <c r="N102" s="218">
        <v>0</v>
      </c>
      <c r="O102" s="218">
        <v>0</v>
      </c>
      <c r="P102" s="216">
        <f t="shared" si="35"/>
        <v>0</v>
      </c>
      <c r="Q102" s="218">
        <v>0</v>
      </c>
      <c r="R102" s="218">
        <v>0</v>
      </c>
      <c r="S102" s="218">
        <v>0</v>
      </c>
      <c r="T102" s="218">
        <v>0</v>
      </c>
      <c r="U102" s="148" t="s">
        <v>101</v>
      </c>
      <c r="V102" s="216">
        <v>0</v>
      </c>
      <c r="W102" s="148" t="s">
        <v>101</v>
      </c>
      <c r="X102" s="216">
        <v>0</v>
      </c>
      <c r="Y102" s="148" t="s">
        <v>101</v>
      </c>
      <c r="Z102" s="216">
        <v>0</v>
      </c>
      <c r="AA102" s="218">
        <v>0</v>
      </c>
      <c r="AB102" s="216">
        <v>0</v>
      </c>
      <c r="AC102" s="218">
        <v>0</v>
      </c>
      <c r="AD102" s="216">
        <v>0</v>
      </c>
      <c r="AE102" s="216">
        <v>0</v>
      </c>
      <c r="AF102" s="216">
        <f t="shared" si="37"/>
        <v>0</v>
      </c>
      <c r="AG102" s="215" t="s">
        <v>101</v>
      </c>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row>
    <row r="103" spans="1:61" ht="76.5" customHeight="1" x14ac:dyDescent="0.25">
      <c r="A103" s="151" t="s">
        <v>259</v>
      </c>
      <c r="B103" s="152" t="s">
        <v>260</v>
      </c>
      <c r="C103" s="147" t="s">
        <v>101</v>
      </c>
      <c r="D103" s="215" t="s">
        <v>101</v>
      </c>
      <c r="E103" s="215" t="s">
        <v>101</v>
      </c>
      <c r="F103" s="215" t="s">
        <v>101</v>
      </c>
      <c r="G103" s="215" t="s">
        <v>101</v>
      </c>
      <c r="H103" s="215" t="s">
        <v>101</v>
      </c>
      <c r="I103" s="215" t="s">
        <v>101</v>
      </c>
      <c r="J103" s="216">
        <f t="shared" ref="J103:T103" si="38">SUM(J106:J114)+J104</f>
        <v>2.2481542186440677</v>
      </c>
      <c r="K103" s="216">
        <f t="shared" si="38"/>
        <v>4.8585500000000001</v>
      </c>
      <c r="L103" s="216">
        <f t="shared" si="38"/>
        <v>0</v>
      </c>
      <c r="M103" s="216">
        <f t="shared" si="38"/>
        <v>0</v>
      </c>
      <c r="N103" s="216">
        <f t="shared" si="38"/>
        <v>0.251</v>
      </c>
      <c r="O103" s="216">
        <f t="shared" si="38"/>
        <v>4.6075499999999998</v>
      </c>
      <c r="P103" s="216">
        <f t="shared" si="38"/>
        <v>21.278041016949153</v>
      </c>
      <c r="Q103" s="216">
        <f t="shared" si="38"/>
        <v>0</v>
      </c>
      <c r="R103" s="216">
        <f t="shared" si="38"/>
        <v>0</v>
      </c>
      <c r="S103" s="216">
        <f t="shared" si="38"/>
        <v>0.251</v>
      </c>
      <c r="T103" s="216">
        <f t="shared" si="38"/>
        <v>21.027041016949152</v>
      </c>
      <c r="U103" s="216" t="s">
        <v>101</v>
      </c>
      <c r="V103" s="216">
        <f>SUM(V106:V114)+V104</f>
        <v>0.92262894915254245</v>
      </c>
      <c r="W103" s="216" t="s">
        <v>101</v>
      </c>
      <c r="X103" s="216">
        <f>SUM(X106:X114)+X104</f>
        <v>0.92262894915254245</v>
      </c>
      <c r="Y103" s="216" t="s">
        <v>101</v>
      </c>
      <c r="Z103" s="216">
        <f t="shared" ref="Z103:AE103" si="39">SUM(Z106:Z114)+Z104</f>
        <v>5.429069118644068</v>
      </c>
      <c r="AA103" s="216">
        <f t="shared" si="39"/>
        <v>0.92262900000000003</v>
      </c>
      <c r="AB103" s="216">
        <f t="shared" si="39"/>
        <v>0.92262900000000003</v>
      </c>
      <c r="AC103" s="216">
        <f t="shared" si="39"/>
        <v>0.92262900000000003</v>
      </c>
      <c r="AD103" s="216">
        <f t="shared" si="39"/>
        <v>5.429069169491525</v>
      </c>
      <c r="AE103" s="216">
        <f t="shared" si="39"/>
        <v>4.093412218644068</v>
      </c>
      <c r="AF103" s="216">
        <f t="shared" si="37"/>
        <v>8.5998523881355915</v>
      </c>
      <c r="AG103" s="215" t="s">
        <v>101</v>
      </c>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row>
    <row r="104" spans="1:61" ht="76.5" customHeight="1" x14ac:dyDescent="0.25">
      <c r="A104" s="151" t="s">
        <v>259</v>
      </c>
      <c r="B104" s="158" t="s">
        <v>261</v>
      </c>
      <c r="C104" s="174" t="s">
        <v>262</v>
      </c>
      <c r="D104" s="219" t="s">
        <v>101</v>
      </c>
      <c r="E104" s="219">
        <v>2014</v>
      </c>
      <c r="F104" s="219">
        <v>2017</v>
      </c>
      <c r="G104" s="219">
        <v>2018</v>
      </c>
      <c r="H104" s="215" t="s">
        <v>101</v>
      </c>
      <c r="I104" s="215" t="s">
        <v>101</v>
      </c>
      <c r="J104" s="216">
        <f>'2'!O104/1.18</f>
        <v>1.9971542186440678</v>
      </c>
      <c r="K104" s="216">
        <f>SUM(L104:O104)</f>
        <v>4.6075499999999998</v>
      </c>
      <c r="L104" s="218">
        <v>0</v>
      </c>
      <c r="M104" s="218">
        <v>0</v>
      </c>
      <c r="N104" s="218">
        <v>0</v>
      </c>
      <c r="O104" s="218">
        <v>4.6075499999999998</v>
      </c>
      <c r="P104" s="216">
        <f>SUM(Q104:T104)</f>
        <v>4.6075499999999998</v>
      </c>
      <c r="Q104" s="218">
        <v>0</v>
      </c>
      <c r="R104" s="218">
        <v>0</v>
      </c>
      <c r="S104" s="218">
        <v>0</v>
      </c>
      <c r="T104" s="218">
        <v>4.6075499999999998</v>
      </c>
      <c r="U104" s="148" t="s">
        <v>101</v>
      </c>
      <c r="V104" s="216">
        <f>'2'!V104/1.18</f>
        <v>0.92262894915254245</v>
      </c>
      <c r="W104" s="148" t="s">
        <v>101</v>
      </c>
      <c r="X104" s="216">
        <f>'2'!W104/1.18</f>
        <v>0.92262894915254245</v>
      </c>
      <c r="Y104" s="148" t="s">
        <v>101</v>
      </c>
      <c r="Z104" s="216">
        <f>X104</f>
        <v>0.92262894915254245</v>
      </c>
      <c r="AA104" s="218">
        <f>0.07688575*12</f>
        <v>0.92262900000000003</v>
      </c>
      <c r="AB104" s="216">
        <f>AA104</f>
        <v>0.92262900000000003</v>
      </c>
      <c r="AC104" s="216">
        <v>0.92262900000000003</v>
      </c>
      <c r="AD104" s="216">
        <v>0.92262900000000003</v>
      </c>
      <c r="AE104" s="216">
        <f>J104+AA104+AD104</f>
        <v>3.8424122186440681</v>
      </c>
      <c r="AF104" s="216">
        <f t="shared" si="37"/>
        <v>3.8424122186440677</v>
      </c>
      <c r="AG104" s="223" t="s">
        <v>362</v>
      </c>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row>
    <row r="105" spans="1:61" ht="76.5" customHeight="1" x14ac:dyDescent="0.25">
      <c r="A105" s="151" t="s">
        <v>259</v>
      </c>
      <c r="B105" s="175" t="s">
        <v>263</v>
      </c>
      <c r="C105" s="174" t="s">
        <v>101</v>
      </c>
      <c r="D105" s="147" t="s">
        <v>101</v>
      </c>
      <c r="E105" s="215">
        <v>2017</v>
      </c>
      <c r="F105" s="219" t="s">
        <v>101</v>
      </c>
      <c r="G105" s="219">
        <v>2020</v>
      </c>
      <c r="H105" s="215" t="s">
        <v>101</v>
      </c>
      <c r="I105" s="215" t="s">
        <v>101</v>
      </c>
      <c r="J105" s="216">
        <v>0</v>
      </c>
      <c r="K105" s="216">
        <f>SUM(L105:O105)</f>
        <v>0</v>
      </c>
      <c r="L105" s="218">
        <v>0</v>
      </c>
      <c r="M105" s="218">
        <v>0</v>
      </c>
      <c r="N105" s="218">
        <v>0</v>
      </c>
      <c r="O105" s="218">
        <v>0</v>
      </c>
      <c r="P105" s="216">
        <f t="shared" ref="P105:AE105" si="40">SUBTOTAL(9,P106:P110)</f>
        <v>15.610508474576271</v>
      </c>
      <c r="Q105" s="216">
        <f t="shared" si="40"/>
        <v>0</v>
      </c>
      <c r="R105" s="216">
        <f t="shared" si="40"/>
        <v>0</v>
      </c>
      <c r="S105" s="216">
        <f t="shared" si="40"/>
        <v>0</v>
      </c>
      <c r="T105" s="216">
        <f t="shared" si="40"/>
        <v>15.610508474576271</v>
      </c>
      <c r="U105" s="216">
        <f t="shared" si="40"/>
        <v>0</v>
      </c>
      <c r="V105" s="216">
        <f t="shared" si="40"/>
        <v>0</v>
      </c>
      <c r="W105" s="216">
        <f t="shared" si="40"/>
        <v>0</v>
      </c>
      <c r="X105" s="216">
        <f t="shared" si="40"/>
        <v>0</v>
      </c>
      <c r="Y105" s="216">
        <f t="shared" si="40"/>
        <v>0</v>
      </c>
      <c r="Z105" s="216">
        <f t="shared" si="40"/>
        <v>3.6974576271186441</v>
      </c>
      <c r="AA105" s="216">
        <f t="shared" si="40"/>
        <v>0</v>
      </c>
      <c r="AB105" s="216">
        <f t="shared" si="40"/>
        <v>0</v>
      </c>
      <c r="AC105" s="216">
        <f t="shared" si="40"/>
        <v>0</v>
      </c>
      <c r="AD105" s="216">
        <f t="shared" si="40"/>
        <v>3.6974576271186441</v>
      </c>
      <c r="AE105" s="216">
        <f t="shared" si="40"/>
        <v>0</v>
      </c>
      <c r="AF105" s="216">
        <f t="shared" si="37"/>
        <v>3.6974576271186441</v>
      </c>
      <c r="AG105" s="227" t="s">
        <v>101</v>
      </c>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row>
    <row r="106" spans="1:61" ht="76.5" customHeight="1" x14ac:dyDescent="0.25">
      <c r="A106" s="151" t="s">
        <v>264</v>
      </c>
      <c r="B106" s="175" t="s">
        <v>265</v>
      </c>
      <c r="C106" s="174" t="s">
        <v>266</v>
      </c>
      <c r="D106" s="147" t="s">
        <v>101</v>
      </c>
      <c r="E106" s="215">
        <v>2017</v>
      </c>
      <c r="F106" s="219" t="s">
        <v>101</v>
      </c>
      <c r="G106" s="219">
        <v>2020</v>
      </c>
      <c r="H106" s="215" t="s">
        <v>101</v>
      </c>
      <c r="I106" s="215" t="s">
        <v>101</v>
      </c>
      <c r="J106" s="216">
        <v>0</v>
      </c>
      <c r="K106" s="216">
        <f>SUM(L106:O106)</f>
        <v>0</v>
      </c>
      <c r="L106" s="218">
        <v>0</v>
      </c>
      <c r="M106" s="218">
        <v>0</v>
      </c>
      <c r="N106" s="218">
        <v>0</v>
      </c>
      <c r="O106" s="218">
        <v>0</v>
      </c>
      <c r="P106" s="216">
        <f>SUM(Q106:T106)</f>
        <v>3.493220338983051</v>
      </c>
      <c r="Q106" s="218">
        <v>0</v>
      </c>
      <c r="R106" s="218">
        <v>0</v>
      </c>
      <c r="S106" s="218">
        <v>0</v>
      </c>
      <c r="T106" s="216">
        <f>'2'!U106/1.18</f>
        <v>3.493220338983051</v>
      </c>
      <c r="U106" s="148" t="s">
        <v>101</v>
      </c>
      <c r="V106" s="216">
        <v>0</v>
      </c>
      <c r="W106" s="148" t="s">
        <v>101</v>
      </c>
      <c r="X106" s="216">
        <v>0</v>
      </c>
      <c r="Y106" s="148" t="s">
        <v>101</v>
      </c>
      <c r="Z106" s="216">
        <f>'2'!X106/1.18</f>
        <v>0.79915254237288136</v>
      </c>
      <c r="AA106" s="218">
        <v>0</v>
      </c>
      <c r="AB106" s="216">
        <v>0</v>
      </c>
      <c r="AC106" s="218">
        <v>0</v>
      </c>
      <c r="AD106" s="216">
        <f>'2'!AQ106/1.18</f>
        <v>0.79915254237288136</v>
      </c>
      <c r="AE106" s="216">
        <v>0</v>
      </c>
      <c r="AF106" s="216">
        <f t="shared" si="37"/>
        <v>0.79915254237288136</v>
      </c>
      <c r="AG106" s="223" t="s">
        <v>363</v>
      </c>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row>
    <row r="107" spans="1:61" ht="76.5" customHeight="1" x14ac:dyDescent="0.25">
      <c r="A107" s="151" t="s">
        <v>267</v>
      </c>
      <c r="B107" s="175" t="s">
        <v>268</v>
      </c>
      <c r="C107" s="174" t="s">
        <v>269</v>
      </c>
      <c r="D107" s="147" t="s">
        <v>101</v>
      </c>
      <c r="E107" s="215">
        <v>2017</v>
      </c>
      <c r="F107" s="219" t="s">
        <v>101</v>
      </c>
      <c r="G107" s="219">
        <v>2020</v>
      </c>
      <c r="H107" s="215" t="s">
        <v>101</v>
      </c>
      <c r="I107" s="215" t="s">
        <v>101</v>
      </c>
      <c r="J107" s="216">
        <v>0</v>
      </c>
      <c r="K107" s="216">
        <f>SUM(L107:O107)</f>
        <v>0</v>
      </c>
      <c r="L107" s="218">
        <v>0</v>
      </c>
      <c r="M107" s="218">
        <v>0</v>
      </c>
      <c r="N107" s="218">
        <v>0</v>
      </c>
      <c r="O107" s="218">
        <v>0</v>
      </c>
      <c r="P107" s="216">
        <f>SUM(Q107:T107)</f>
        <v>0.73237288135593226</v>
      </c>
      <c r="Q107" s="218">
        <v>0</v>
      </c>
      <c r="R107" s="218">
        <v>0</v>
      </c>
      <c r="S107" s="218">
        <v>0</v>
      </c>
      <c r="T107" s="216">
        <f>'2'!U107/1.18</f>
        <v>0.73237288135593226</v>
      </c>
      <c r="U107" s="148" t="s">
        <v>101</v>
      </c>
      <c r="V107" s="216">
        <v>0</v>
      </c>
      <c r="W107" s="148" t="s">
        <v>101</v>
      </c>
      <c r="X107" s="216">
        <v>0</v>
      </c>
      <c r="Y107" s="148" t="s">
        <v>101</v>
      </c>
      <c r="Z107" s="216">
        <f>'2'!X107/1.18</f>
        <v>0.16949152542372889</v>
      </c>
      <c r="AA107" s="218">
        <v>0</v>
      </c>
      <c r="AB107" s="216">
        <v>0</v>
      </c>
      <c r="AC107" s="218">
        <v>0</v>
      </c>
      <c r="AD107" s="216">
        <f>'2'!AQ107/1.18</f>
        <v>0.16949152542372889</v>
      </c>
      <c r="AE107" s="216">
        <v>0</v>
      </c>
      <c r="AF107" s="216">
        <f t="shared" si="37"/>
        <v>0.16949152542372889</v>
      </c>
      <c r="AG107" s="223" t="s">
        <v>363</v>
      </c>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row>
    <row r="108" spans="1:61" ht="47.25" hidden="1" x14ac:dyDescent="0.25">
      <c r="A108" s="151" t="s">
        <v>270</v>
      </c>
      <c r="B108" s="175" t="s">
        <v>271</v>
      </c>
      <c r="C108" s="174" t="s">
        <v>272</v>
      </c>
      <c r="D108" s="147"/>
      <c r="E108" s="215"/>
      <c r="F108" s="219"/>
      <c r="G108" s="219"/>
      <c r="H108" s="215"/>
      <c r="I108" s="215"/>
      <c r="J108" s="216"/>
      <c r="K108" s="216"/>
      <c r="L108" s="218"/>
      <c r="M108" s="218"/>
      <c r="N108" s="218"/>
      <c r="O108" s="218"/>
      <c r="P108" s="216"/>
      <c r="Q108" s="218"/>
      <c r="R108" s="218"/>
      <c r="S108" s="218"/>
      <c r="T108" s="216"/>
      <c r="U108" s="148"/>
      <c r="V108" s="216"/>
      <c r="W108" s="148"/>
      <c r="X108" s="216"/>
      <c r="Y108" s="148"/>
      <c r="Z108" s="216"/>
      <c r="AA108" s="218"/>
      <c r="AB108" s="216"/>
      <c r="AC108" s="218"/>
      <c r="AD108" s="216"/>
      <c r="AE108" s="216"/>
      <c r="AF108" s="216"/>
      <c r="AG108" s="223"/>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row>
    <row r="109" spans="1:61" ht="76.5" customHeight="1" x14ac:dyDescent="0.25">
      <c r="A109" s="151" t="s">
        <v>273</v>
      </c>
      <c r="B109" s="175" t="s">
        <v>274</v>
      </c>
      <c r="C109" s="174" t="s">
        <v>275</v>
      </c>
      <c r="D109" s="147" t="s">
        <v>101</v>
      </c>
      <c r="E109" s="215">
        <v>2017</v>
      </c>
      <c r="F109" s="219" t="s">
        <v>101</v>
      </c>
      <c r="G109" s="219">
        <v>2020</v>
      </c>
      <c r="H109" s="215" t="s">
        <v>101</v>
      </c>
      <c r="I109" s="215" t="s">
        <v>101</v>
      </c>
      <c r="J109" s="216">
        <v>0</v>
      </c>
      <c r="K109" s="216">
        <f t="shared" ref="K109:K114" si="41">SUM(L109:O109)</f>
        <v>0</v>
      </c>
      <c r="L109" s="218">
        <v>0</v>
      </c>
      <c r="M109" s="218">
        <v>0</v>
      </c>
      <c r="N109" s="218">
        <v>0</v>
      </c>
      <c r="O109" s="218">
        <v>0</v>
      </c>
      <c r="P109" s="216">
        <f t="shared" ref="P109:P114" si="42">SUM(Q109:T109)</f>
        <v>7.8016949152542372</v>
      </c>
      <c r="Q109" s="218">
        <v>0</v>
      </c>
      <c r="R109" s="218">
        <v>0</v>
      </c>
      <c r="S109" s="218">
        <v>0</v>
      </c>
      <c r="T109" s="216">
        <f>'2'!U109/1.18</f>
        <v>7.8016949152542372</v>
      </c>
      <c r="U109" s="148" t="s">
        <v>101</v>
      </c>
      <c r="V109" s="216">
        <v>0</v>
      </c>
      <c r="W109" s="148" t="s">
        <v>101</v>
      </c>
      <c r="X109" s="216">
        <v>0</v>
      </c>
      <c r="Y109" s="148" t="s">
        <v>101</v>
      </c>
      <c r="Z109" s="216">
        <f>'2'!X109/1.18</f>
        <v>1.9661016949152541</v>
      </c>
      <c r="AA109" s="218">
        <v>0</v>
      </c>
      <c r="AB109" s="216">
        <v>0</v>
      </c>
      <c r="AC109" s="218">
        <v>0</v>
      </c>
      <c r="AD109" s="216">
        <f>'2'!AQ109/1.18</f>
        <v>1.9661016949152541</v>
      </c>
      <c r="AE109" s="216">
        <v>0</v>
      </c>
      <c r="AF109" s="216">
        <f t="shared" ref="AF109:AF114" si="43">AD109+AB109+J109</f>
        <v>1.9661016949152541</v>
      </c>
      <c r="AG109" s="223" t="s">
        <v>363</v>
      </c>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row>
    <row r="110" spans="1:61" ht="76.5" customHeight="1" x14ac:dyDescent="0.25">
      <c r="A110" s="151" t="s">
        <v>276</v>
      </c>
      <c r="B110" s="175" t="s">
        <v>277</v>
      </c>
      <c r="C110" s="174" t="s">
        <v>278</v>
      </c>
      <c r="D110" s="147" t="s">
        <v>101</v>
      </c>
      <c r="E110" s="215">
        <v>2017</v>
      </c>
      <c r="F110" s="219" t="s">
        <v>101</v>
      </c>
      <c r="G110" s="219">
        <v>2020</v>
      </c>
      <c r="H110" s="215" t="s">
        <v>101</v>
      </c>
      <c r="I110" s="215" t="s">
        <v>101</v>
      </c>
      <c r="J110" s="216">
        <v>0</v>
      </c>
      <c r="K110" s="216">
        <f t="shared" si="41"/>
        <v>0</v>
      </c>
      <c r="L110" s="218">
        <v>0</v>
      </c>
      <c r="M110" s="218">
        <v>0</v>
      </c>
      <c r="N110" s="218">
        <v>0</v>
      </c>
      <c r="O110" s="218">
        <v>0</v>
      </c>
      <c r="P110" s="216">
        <f t="shared" si="42"/>
        <v>3.5832203389830513</v>
      </c>
      <c r="Q110" s="218">
        <v>0</v>
      </c>
      <c r="R110" s="218">
        <v>0</v>
      </c>
      <c r="S110" s="218">
        <v>0</v>
      </c>
      <c r="T110" s="216">
        <f>'2'!U110/1.18</f>
        <v>3.5832203389830513</v>
      </c>
      <c r="U110" s="148" t="s">
        <v>101</v>
      </c>
      <c r="V110" s="216">
        <v>0</v>
      </c>
      <c r="W110" s="148" t="s">
        <v>101</v>
      </c>
      <c r="X110" s="216">
        <v>0</v>
      </c>
      <c r="Y110" s="148" t="s">
        <v>101</v>
      </c>
      <c r="Z110" s="216">
        <f>'2'!X110/1.18</f>
        <v>0.76271186440677974</v>
      </c>
      <c r="AA110" s="218">
        <v>0</v>
      </c>
      <c r="AB110" s="216">
        <v>0</v>
      </c>
      <c r="AC110" s="218">
        <v>0</v>
      </c>
      <c r="AD110" s="216">
        <f>'2'!AQ110/1.18</f>
        <v>0.76271186440677974</v>
      </c>
      <c r="AE110" s="216">
        <v>0</v>
      </c>
      <c r="AF110" s="216">
        <f t="shared" si="43"/>
        <v>0.76271186440677974</v>
      </c>
      <c r="AG110" s="223" t="s">
        <v>363</v>
      </c>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row>
    <row r="111" spans="1:61" ht="76.5" customHeight="1" x14ac:dyDescent="0.25">
      <c r="A111" s="151" t="s">
        <v>259</v>
      </c>
      <c r="B111" s="158" t="s">
        <v>279</v>
      </c>
      <c r="C111" s="147" t="s">
        <v>280</v>
      </c>
      <c r="D111" s="215" t="s">
        <v>101</v>
      </c>
      <c r="E111" s="215">
        <v>2017</v>
      </c>
      <c r="F111" s="215" t="s">
        <v>101</v>
      </c>
      <c r="G111" s="215">
        <v>2017</v>
      </c>
      <c r="H111" s="215" t="s">
        <v>101</v>
      </c>
      <c r="I111" s="215" t="s">
        <v>101</v>
      </c>
      <c r="J111" s="216">
        <v>0</v>
      </c>
      <c r="K111" s="216">
        <f t="shared" si="41"/>
        <v>0</v>
      </c>
      <c r="L111" s="218">
        <v>0</v>
      </c>
      <c r="M111" s="218">
        <v>0</v>
      </c>
      <c r="N111" s="218">
        <v>0</v>
      </c>
      <c r="O111" s="218">
        <v>0</v>
      </c>
      <c r="P111" s="216">
        <f t="shared" si="42"/>
        <v>0.18</v>
      </c>
      <c r="Q111" s="218">
        <v>0</v>
      </c>
      <c r="R111" s="218">
        <v>0</v>
      </c>
      <c r="S111" s="218">
        <v>0</v>
      </c>
      <c r="T111" s="216">
        <f>'2'!U111/1.18</f>
        <v>0.18</v>
      </c>
      <c r="U111" s="148" t="s">
        <v>101</v>
      </c>
      <c r="V111" s="216">
        <v>0</v>
      </c>
      <c r="W111" s="148" t="s">
        <v>101</v>
      </c>
      <c r="X111" s="216">
        <v>0</v>
      </c>
      <c r="Y111" s="148" t="s">
        <v>101</v>
      </c>
      <c r="Z111" s="216">
        <f>'2'!X111/1.18</f>
        <v>0.18</v>
      </c>
      <c r="AA111" s="218">
        <v>0</v>
      </c>
      <c r="AB111" s="216">
        <v>0</v>
      </c>
      <c r="AC111" s="218">
        <v>0</v>
      </c>
      <c r="AD111" s="216">
        <v>0.18</v>
      </c>
      <c r="AE111" s="216">
        <v>0</v>
      </c>
      <c r="AF111" s="216">
        <f t="shared" si="43"/>
        <v>0.18</v>
      </c>
      <c r="AG111" s="223" t="s">
        <v>364</v>
      </c>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row>
    <row r="112" spans="1:61" ht="76.5" customHeight="1" x14ac:dyDescent="0.25">
      <c r="A112" s="151" t="s">
        <v>259</v>
      </c>
      <c r="B112" s="158" t="s">
        <v>281</v>
      </c>
      <c r="C112" s="147" t="s">
        <v>282</v>
      </c>
      <c r="D112" s="215" t="s">
        <v>101</v>
      </c>
      <c r="E112" s="215">
        <v>2017</v>
      </c>
      <c r="F112" s="215" t="s">
        <v>101</v>
      </c>
      <c r="G112" s="215">
        <v>2017</v>
      </c>
      <c r="H112" s="215" t="s">
        <v>101</v>
      </c>
      <c r="I112" s="215" t="s">
        <v>101</v>
      </c>
      <c r="J112" s="216">
        <v>0</v>
      </c>
      <c r="K112" s="216">
        <f t="shared" si="41"/>
        <v>0</v>
      </c>
      <c r="L112" s="218">
        <v>0</v>
      </c>
      <c r="M112" s="218">
        <v>0</v>
      </c>
      <c r="N112" s="218">
        <v>0</v>
      </c>
      <c r="O112" s="218">
        <v>0</v>
      </c>
      <c r="P112" s="216">
        <f t="shared" si="42"/>
        <v>0.33898254237288139</v>
      </c>
      <c r="Q112" s="218">
        <v>0</v>
      </c>
      <c r="R112" s="218">
        <v>0</v>
      </c>
      <c r="S112" s="218">
        <v>0</v>
      </c>
      <c r="T112" s="216">
        <f>'2'!U112/1.18</f>
        <v>0.33898254237288139</v>
      </c>
      <c r="U112" s="148" t="s">
        <v>101</v>
      </c>
      <c r="V112" s="216">
        <v>0</v>
      </c>
      <c r="W112" s="148" t="s">
        <v>101</v>
      </c>
      <c r="X112" s="216">
        <v>0</v>
      </c>
      <c r="Y112" s="148" t="s">
        <v>101</v>
      </c>
      <c r="Z112" s="216">
        <f>'2'!X112/1.18</f>
        <v>0.33898254237288139</v>
      </c>
      <c r="AA112" s="218">
        <v>0</v>
      </c>
      <c r="AB112" s="216">
        <v>0</v>
      </c>
      <c r="AC112" s="218">
        <v>0</v>
      </c>
      <c r="AD112" s="216">
        <f>'2'!AQ112/1.18</f>
        <v>0.33898254237288139</v>
      </c>
      <c r="AE112" s="216">
        <v>0</v>
      </c>
      <c r="AF112" s="216">
        <f t="shared" si="43"/>
        <v>0.33898254237288139</v>
      </c>
      <c r="AG112" s="228" t="s">
        <v>365</v>
      </c>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row>
    <row r="113" spans="1:61" ht="54" customHeight="1" x14ac:dyDescent="0.25">
      <c r="A113" s="151" t="s">
        <v>259</v>
      </c>
      <c r="B113" s="158" t="s">
        <v>283</v>
      </c>
      <c r="C113" s="147" t="s">
        <v>284</v>
      </c>
      <c r="D113" s="215" t="s">
        <v>101</v>
      </c>
      <c r="E113" s="215">
        <v>2017</v>
      </c>
      <c r="F113" s="215" t="s">
        <v>101</v>
      </c>
      <c r="G113" s="215">
        <v>2017</v>
      </c>
      <c r="H113" s="215" t="s">
        <v>101</v>
      </c>
      <c r="I113" s="215" t="s">
        <v>101</v>
      </c>
      <c r="J113" s="216">
        <v>0</v>
      </c>
      <c r="K113" s="216">
        <f t="shared" si="41"/>
        <v>0</v>
      </c>
      <c r="L113" s="218">
        <v>0</v>
      </c>
      <c r="M113" s="218">
        <v>0</v>
      </c>
      <c r="N113" s="218">
        <v>0</v>
      </c>
      <c r="O113" s="218">
        <v>0</v>
      </c>
      <c r="P113" s="216">
        <f t="shared" si="42"/>
        <v>0.28999999999999998</v>
      </c>
      <c r="Q113" s="216">
        <v>0</v>
      </c>
      <c r="R113" s="216">
        <v>0</v>
      </c>
      <c r="S113" s="216">
        <v>0</v>
      </c>
      <c r="T113" s="216">
        <v>0.28999999999999998</v>
      </c>
      <c r="U113" s="148" t="s">
        <v>101</v>
      </c>
      <c r="V113" s="216">
        <v>0</v>
      </c>
      <c r="W113" s="148" t="s">
        <v>101</v>
      </c>
      <c r="X113" s="216">
        <v>0</v>
      </c>
      <c r="Y113" s="148" t="s">
        <v>101</v>
      </c>
      <c r="Z113" s="216">
        <f>'2'!X113/1.18</f>
        <v>0.28999999999999998</v>
      </c>
      <c r="AA113" s="218">
        <v>0</v>
      </c>
      <c r="AB113" s="216">
        <v>0</v>
      </c>
      <c r="AC113" s="218">
        <v>0</v>
      </c>
      <c r="AD113" s="216">
        <v>0.28999999999999998</v>
      </c>
      <c r="AE113" s="216">
        <v>0</v>
      </c>
      <c r="AF113" s="216">
        <f t="shared" si="43"/>
        <v>0.28999999999999998</v>
      </c>
      <c r="AG113" s="223" t="s">
        <v>366</v>
      </c>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row>
    <row r="114" spans="1:61" ht="76.5" customHeight="1" x14ac:dyDescent="0.25">
      <c r="A114" s="151" t="s">
        <v>259</v>
      </c>
      <c r="B114" s="162" t="s">
        <v>285</v>
      </c>
      <c r="C114" s="147" t="s">
        <v>286</v>
      </c>
      <c r="D114" s="215" t="s">
        <v>343</v>
      </c>
      <c r="E114" s="229">
        <v>2015</v>
      </c>
      <c r="F114" s="229">
        <v>2015</v>
      </c>
      <c r="G114" s="215" t="s">
        <v>101</v>
      </c>
      <c r="H114" s="215" t="s">
        <v>101</v>
      </c>
      <c r="I114" s="215" t="s">
        <v>101</v>
      </c>
      <c r="J114" s="230">
        <v>0.251</v>
      </c>
      <c r="K114" s="216">
        <f t="shared" si="41"/>
        <v>0.251</v>
      </c>
      <c r="L114" s="218">
        <v>0</v>
      </c>
      <c r="M114" s="218">
        <v>0</v>
      </c>
      <c r="N114" s="218">
        <v>0.251</v>
      </c>
      <c r="O114" s="218">
        <v>0</v>
      </c>
      <c r="P114" s="216">
        <f t="shared" si="42"/>
        <v>0.251</v>
      </c>
      <c r="Q114" s="218">
        <v>0</v>
      </c>
      <c r="R114" s="218">
        <v>0</v>
      </c>
      <c r="S114" s="218">
        <v>0.251</v>
      </c>
      <c r="T114" s="218">
        <v>0</v>
      </c>
      <c r="U114" s="148" t="s">
        <v>101</v>
      </c>
      <c r="V114" s="230">
        <v>0</v>
      </c>
      <c r="W114" s="148" t="s">
        <v>101</v>
      </c>
      <c r="X114" s="230">
        <v>0</v>
      </c>
      <c r="Y114" s="148" t="s">
        <v>101</v>
      </c>
      <c r="Z114" s="216">
        <f>'2'!X114/1.18</f>
        <v>0</v>
      </c>
      <c r="AA114" s="231">
        <v>0</v>
      </c>
      <c r="AB114" s="230">
        <v>0</v>
      </c>
      <c r="AC114" s="231">
        <v>0</v>
      </c>
      <c r="AD114" s="230">
        <v>0</v>
      </c>
      <c r="AE114" s="230">
        <v>0.251</v>
      </c>
      <c r="AF114" s="216">
        <f t="shared" si="43"/>
        <v>0.251</v>
      </c>
      <c r="AG114" s="232" t="s">
        <v>101</v>
      </c>
    </row>
  </sheetData>
  <autoFilter ref="A17:BN114"/>
  <mergeCells count="28">
    <mergeCell ref="AE15:AE16"/>
    <mergeCell ref="AF15:AF16"/>
    <mergeCell ref="P15:T15"/>
    <mergeCell ref="U15:V15"/>
    <mergeCell ref="W15:X15"/>
    <mergeCell ref="Y15:Z15"/>
    <mergeCell ref="AC15:AD15"/>
    <mergeCell ref="A12:AG12"/>
    <mergeCell ref="A13:AF13"/>
    <mergeCell ref="A14:A16"/>
    <mergeCell ref="B14:B16"/>
    <mergeCell ref="C14:C16"/>
    <mergeCell ref="D14:D16"/>
    <mergeCell ref="E14:E16"/>
    <mergeCell ref="F14:G15"/>
    <mergeCell ref="H14:I15"/>
    <mergeCell ref="J14:J16"/>
    <mergeCell ref="K14:T14"/>
    <mergeCell ref="U14:Z14"/>
    <mergeCell ref="AA14:AB15"/>
    <mergeCell ref="AC14:AF14"/>
    <mergeCell ref="AG14:AG16"/>
    <mergeCell ref="K15:O15"/>
    <mergeCell ref="A4:AG4"/>
    <mergeCell ref="A6:AG6"/>
    <mergeCell ref="A7:AG7"/>
    <mergeCell ref="A9:AG9"/>
    <mergeCell ref="A11:AG11"/>
  </mergeCells>
  <pageMargins left="0.196527777777778" right="0.196527777777778" top="0.15763888888888899" bottom="0.15763888888888899" header="0.51180555555555496" footer="0.51180555555555496"/>
  <pageSetup paperSize="8"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W107"/>
  <sheetViews>
    <sheetView zoomScale="60" zoomScaleNormal="60" workbookViewId="0">
      <selection activeCell="W28" sqref="W28"/>
    </sheetView>
  </sheetViews>
  <sheetFormatPr defaultRowHeight="15.75" x14ac:dyDescent="0.25"/>
  <cols>
    <col min="1" max="1" width="9.85546875" style="178" customWidth="1"/>
    <col min="2" max="2" width="74.5703125" style="178" customWidth="1"/>
    <col min="3" max="9" width="9.7109375" style="178" hidden="1" customWidth="1"/>
    <col min="10" max="10" width="14.140625" style="178" customWidth="1"/>
    <col min="11" max="11" width="11.42578125" style="178" customWidth="1"/>
    <col min="12" max="12" width="8.140625" style="179" customWidth="1"/>
    <col min="13" max="13" width="9.42578125" style="179" customWidth="1"/>
    <col min="14" max="14" width="8.5703125" style="179" customWidth="1"/>
    <col min="15" max="15" width="7.7109375" style="179" customWidth="1"/>
    <col min="16" max="16" width="8.42578125" style="179" customWidth="1"/>
    <col min="17" max="17" width="8" style="179" customWidth="1"/>
    <col min="18" max="18" width="9" style="179" customWidth="1"/>
    <col min="19" max="19" width="8.140625" style="179" customWidth="1"/>
    <col min="20" max="20" width="8.42578125" style="179" customWidth="1"/>
    <col min="21" max="21" width="7" style="179" customWidth="1"/>
    <col min="22" max="22" width="9.42578125" style="179" customWidth="1"/>
    <col min="23" max="23" width="7.85546875" style="179" customWidth="1"/>
    <col min="24" max="24" width="9.5703125" style="179" customWidth="1"/>
    <col min="25" max="25" width="10.140625" style="179" customWidth="1"/>
    <col min="26" max="26" width="11.28515625" style="179" customWidth="1"/>
    <col min="27" max="27" width="11" style="179" customWidth="1"/>
    <col min="28" max="28" width="12" style="179" customWidth="1"/>
    <col min="29" max="30" width="9.7109375" style="179" hidden="1" customWidth="1"/>
    <col min="31" max="31" width="11.140625" style="179" customWidth="1"/>
    <col min="32" max="32" width="11.7109375" style="179" customWidth="1"/>
    <col min="33" max="33" width="18" style="179" customWidth="1"/>
    <col min="34" max="34" width="16.5703125" style="179" customWidth="1"/>
    <col min="35" max="35" width="21.7109375" style="179" customWidth="1"/>
    <col min="36" max="36" width="7.85546875" style="179" customWidth="1"/>
    <col min="37" max="37" width="10.7109375" style="179" customWidth="1"/>
    <col min="38" max="38" width="7.7109375" style="179" customWidth="1"/>
    <col min="39" max="39" width="6.42578125" style="178" customWidth="1"/>
    <col min="40" max="40" width="9" style="178" customWidth="1"/>
    <col min="41" max="41" width="6.140625" style="178" customWidth="1"/>
    <col min="42" max="42" width="8" style="178" customWidth="1"/>
    <col min="43" max="43" width="10.85546875" style="178" customWidth="1"/>
    <col min="44" max="44" width="8.5703125" style="178" customWidth="1"/>
    <col min="45" max="45" width="7.28515625" style="178" customWidth="1"/>
    <col min="46" max="46" width="9.7109375" style="178" customWidth="1"/>
    <col min="47" max="47" width="6.5703125" style="178" customWidth="1"/>
    <col min="48" max="48" width="7.28515625" style="178" customWidth="1"/>
    <col min="49" max="49" width="10.140625" style="178" customWidth="1"/>
    <col min="50" max="50" width="8" style="178" customWidth="1"/>
    <col min="51" max="57" width="7.85546875" style="178" customWidth="1"/>
    <col min="58" max="58" width="9.28515625" style="178" customWidth="1"/>
    <col min="59" max="59" width="6.5703125" style="178" customWidth="1"/>
    <col min="60" max="60" width="7.42578125" style="178" customWidth="1"/>
    <col min="61" max="61" width="10.42578125" style="178" customWidth="1"/>
    <col min="62" max="62" width="7.28515625" style="178" customWidth="1"/>
    <col min="63" max="63" width="8.42578125" style="178" customWidth="1"/>
    <col min="64" max="257" width="9.7109375" style="178" customWidth="1"/>
    <col min="258" max="1025" width="9.7109375" customWidth="1"/>
  </cols>
  <sheetData>
    <row r="1" spans="1:68" x14ac:dyDescent="0.25">
      <c r="A1" s="179"/>
      <c r="B1" s="179"/>
      <c r="C1" s="179"/>
      <c r="D1" s="179"/>
      <c r="E1" s="179"/>
      <c r="F1" s="179"/>
      <c r="G1" s="179"/>
      <c r="H1" s="179"/>
      <c r="I1" s="179"/>
      <c r="J1" s="179"/>
      <c r="K1" s="179"/>
      <c r="AI1" s="120" t="s">
        <v>400</v>
      </c>
      <c r="AM1" s="179"/>
      <c r="AN1" s="179"/>
      <c r="AO1" s="179"/>
      <c r="AP1" s="179"/>
      <c r="AQ1" s="179"/>
    </row>
    <row r="2" spans="1:68" x14ac:dyDescent="0.25">
      <c r="A2" s="179"/>
      <c r="B2" s="179"/>
      <c r="C2" s="179"/>
      <c r="D2" s="179"/>
      <c r="E2" s="179"/>
      <c r="F2" s="179"/>
      <c r="G2" s="179"/>
      <c r="H2" s="179"/>
      <c r="I2" s="179"/>
      <c r="J2" s="179"/>
      <c r="K2" s="179"/>
      <c r="AI2" s="122" t="s">
        <v>1</v>
      </c>
      <c r="AM2" s="179"/>
      <c r="AN2" s="179"/>
      <c r="AO2" s="179"/>
      <c r="AP2" s="179"/>
      <c r="AQ2" s="179"/>
    </row>
    <row r="3" spans="1:68" x14ac:dyDescent="0.25">
      <c r="A3" s="179"/>
      <c r="B3" s="179"/>
      <c r="C3" s="179"/>
      <c r="D3" s="179"/>
      <c r="E3" s="179"/>
      <c r="F3" s="179"/>
      <c r="G3" s="179"/>
      <c r="H3" s="179"/>
      <c r="I3" s="179"/>
      <c r="J3" s="179"/>
      <c r="K3" s="179"/>
      <c r="AI3" s="122" t="s">
        <v>2</v>
      </c>
      <c r="AM3" s="179"/>
      <c r="AN3" s="179"/>
      <c r="AO3" s="179"/>
      <c r="AP3" s="179"/>
      <c r="AQ3" s="179"/>
    </row>
    <row r="4" spans="1:68" ht="18.75" x14ac:dyDescent="0.3">
      <c r="A4" s="118" t="s">
        <v>401</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M4" s="179"/>
      <c r="AN4" s="179"/>
      <c r="AO4" s="179"/>
      <c r="AP4" s="179"/>
      <c r="AQ4" s="179"/>
    </row>
    <row r="5" spans="1:68" ht="18.75" x14ac:dyDescent="0.3">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row>
    <row r="6" spans="1:68" ht="18.75" x14ac:dyDescent="0.25">
      <c r="A6" s="11" t="s">
        <v>402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row>
    <row r="7" spans="1:68" x14ac:dyDescent="0.25">
      <c r="A7" s="10" t="s">
        <v>6</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row>
    <row r="8" spans="1:68" ht="18.75" x14ac:dyDescent="0.3">
      <c r="A8" s="179"/>
      <c r="B8" s="179"/>
      <c r="C8" s="179"/>
      <c r="D8" s="179"/>
      <c r="E8" s="179"/>
      <c r="F8" s="179"/>
      <c r="G8" s="179"/>
      <c r="H8" s="179"/>
      <c r="I8" s="179"/>
      <c r="J8" s="179"/>
      <c r="K8" s="179"/>
      <c r="AH8" s="182"/>
      <c r="AM8" s="179"/>
      <c r="AN8" s="179"/>
      <c r="AO8" s="179"/>
      <c r="AP8" s="179"/>
      <c r="AQ8" s="179"/>
    </row>
    <row r="9" spans="1:68" ht="18.75" x14ac:dyDescent="0.3">
      <c r="A9" s="116" t="s">
        <v>290</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row>
    <row r="10" spans="1:68" ht="18.75" x14ac:dyDescent="0.3">
      <c r="A10" s="183"/>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row>
    <row r="11" spans="1:68" ht="18.75" x14ac:dyDescent="0.3">
      <c r="A11" s="116" t="s">
        <v>403</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row>
    <row r="12" spans="1:68" x14ac:dyDescent="0.25">
      <c r="A12" s="117" t="s">
        <v>404</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row>
    <row r="13" spans="1:68" ht="15.75" customHeight="1"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245"/>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row>
    <row r="14" spans="1:68" ht="39.75" customHeight="1" x14ac:dyDescent="0.25">
      <c r="A14" s="115" t="s">
        <v>10</v>
      </c>
      <c r="B14" s="115" t="s">
        <v>11</v>
      </c>
      <c r="C14" s="115" t="s">
        <v>12</v>
      </c>
      <c r="D14" s="114" t="s">
        <v>405</v>
      </c>
      <c r="E14" s="114" t="s">
        <v>294</v>
      </c>
      <c r="F14" s="115" t="s">
        <v>406</v>
      </c>
      <c r="G14" s="115"/>
      <c r="H14" s="115" t="s">
        <v>431</v>
      </c>
      <c r="I14" s="115"/>
      <c r="J14" s="115" t="s">
        <v>408</v>
      </c>
      <c r="K14" s="115" t="s">
        <v>409</v>
      </c>
      <c r="L14" s="115"/>
      <c r="M14" s="115"/>
      <c r="N14" s="115"/>
      <c r="O14" s="115"/>
      <c r="P14" s="115"/>
      <c r="Q14" s="115"/>
      <c r="R14" s="115"/>
      <c r="S14" s="115"/>
      <c r="T14" s="115"/>
      <c r="U14" s="115" t="s">
        <v>410</v>
      </c>
      <c r="V14" s="115"/>
      <c r="W14" s="115"/>
      <c r="X14" s="115"/>
      <c r="Y14" s="115"/>
      <c r="Z14" s="115"/>
      <c r="AA14" s="115" t="s">
        <v>411</v>
      </c>
      <c r="AB14" s="115"/>
      <c r="AC14" s="108" t="s">
        <v>412</v>
      </c>
      <c r="AD14" s="108"/>
      <c r="AE14" s="108"/>
      <c r="AF14" s="108"/>
      <c r="AG14" s="108"/>
      <c r="AH14" s="108"/>
      <c r="AI14" s="115" t="s">
        <v>413</v>
      </c>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row>
    <row r="15" spans="1:68" ht="76.5" customHeight="1" x14ac:dyDescent="0.25">
      <c r="A15" s="115"/>
      <c r="B15" s="115"/>
      <c r="C15" s="115"/>
      <c r="D15" s="114"/>
      <c r="E15" s="114"/>
      <c r="F15" s="115"/>
      <c r="G15" s="115"/>
      <c r="H15" s="115"/>
      <c r="I15" s="115"/>
      <c r="J15" s="115"/>
      <c r="K15" s="115" t="s">
        <v>414</v>
      </c>
      <c r="L15" s="115"/>
      <c r="M15" s="115"/>
      <c r="N15" s="115"/>
      <c r="O15" s="115"/>
      <c r="P15" s="115" t="s">
        <v>415</v>
      </c>
      <c r="Q15" s="115"/>
      <c r="R15" s="115"/>
      <c r="S15" s="115"/>
      <c r="T15" s="115"/>
      <c r="U15" s="115" t="s">
        <v>416</v>
      </c>
      <c r="V15" s="115"/>
      <c r="W15" s="115" t="s">
        <v>417</v>
      </c>
      <c r="X15" s="115"/>
      <c r="Y15" s="115" t="s">
        <v>418</v>
      </c>
      <c r="Z15" s="115"/>
      <c r="AA15" s="115"/>
      <c r="AB15" s="115"/>
      <c r="AC15" s="109" t="s">
        <v>432</v>
      </c>
      <c r="AD15" s="109"/>
      <c r="AE15" s="109" t="s">
        <v>419</v>
      </c>
      <c r="AF15" s="109"/>
      <c r="AG15" s="115" t="s">
        <v>309</v>
      </c>
      <c r="AH15" s="115" t="s">
        <v>420</v>
      </c>
      <c r="AI15" s="115"/>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row>
    <row r="16" spans="1:68" ht="135" customHeight="1" x14ac:dyDescent="0.25">
      <c r="A16" s="115"/>
      <c r="B16" s="115"/>
      <c r="C16" s="115"/>
      <c r="D16" s="114"/>
      <c r="E16" s="114"/>
      <c r="F16" s="202" t="s">
        <v>414</v>
      </c>
      <c r="G16" s="202" t="s">
        <v>45</v>
      </c>
      <c r="H16" s="246" t="s">
        <v>421</v>
      </c>
      <c r="I16" s="246" t="s">
        <v>45</v>
      </c>
      <c r="J16" s="115"/>
      <c r="K16" s="252" t="s">
        <v>422</v>
      </c>
      <c r="L16" s="205" t="s">
        <v>423</v>
      </c>
      <c r="M16" s="205" t="s">
        <v>424</v>
      </c>
      <c r="N16" s="247" t="s">
        <v>425</v>
      </c>
      <c r="O16" s="247" t="s">
        <v>426</v>
      </c>
      <c r="P16" s="252" t="s">
        <v>422</v>
      </c>
      <c r="Q16" s="252" t="s">
        <v>423</v>
      </c>
      <c r="R16" s="252" t="s">
        <v>424</v>
      </c>
      <c r="S16" s="253" t="s">
        <v>425</v>
      </c>
      <c r="T16" s="253" t="s">
        <v>426</v>
      </c>
      <c r="U16" s="252" t="s">
        <v>427</v>
      </c>
      <c r="V16" s="252" t="s">
        <v>428</v>
      </c>
      <c r="W16" s="252" t="s">
        <v>427</v>
      </c>
      <c r="X16" s="252" t="s">
        <v>428</v>
      </c>
      <c r="Y16" s="252" t="s">
        <v>427</v>
      </c>
      <c r="Z16" s="252" t="s">
        <v>428</v>
      </c>
      <c r="AA16" s="252" t="s">
        <v>44</v>
      </c>
      <c r="AB16" s="254" t="s">
        <v>306</v>
      </c>
      <c r="AC16" s="252" t="s">
        <v>44</v>
      </c>
      <c r="AD16" s="252" t="s">
        <v>415</v>
      </c>
      <c r="AE16" s="252" t="s">
        <v>44</v>
      </c>
      <c r="AF16" s="252" t="s">
        <v>415</v>
      </c>
      <c r="AG16" s="115"/>
      <c r="AH16" s="115"/>
      <c r="AI16" s="115"/>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row>
    <row r="17" spans="1:63" x14ac:dyDescent="0.25">
      <c r="A17" s="198">
        <v>1</v>
      </c>
      <c r="B17" s="198">
        <v>2</v>
      </c>
      <c r="C17" s="198">
        <v>3</v>
      </c>
      <c r="D17" s="198">
        <v>4</v>
      </c>
      <c r="E17" s="198">
        <v>5</v>
      </c>
      <c r="F17" s="198">
        <v>6</v>
      </c>
      <c r="G17" s="198">
        <v>7</v>
      </c>
      <c r="H17" s="198">
        <v>8</v>
      </c>
      <c r="I17" s="198">
        <v>9</v>
      </c>
      <c r="J17" s="198">
        <v>10</v>
      </c>
      <c r="K17" s="254">
        <v>11</v>
      </c>
      <c r="L17" s="198">
        <v>12</v>
      </c>
      <c r="M17" s="198">
        <v>13</v>
      </c>
      <c r="N17" s="198">
        <v>14</v>
      </c>
      <c r="O17" s="198">
        <v>15</v>
      </c>
      <c r="P17" s="198">
        <v>16</v>
      </c>
      <c r="Q17" s="198">
        <v>17</v>
      </c>
      <c r="R17" s="198">
        <v>18</v>
      </c>
      <c r="S17" s="198">
        <v>19</v>
      </c>
      <c r="T17" s="198">
        <v>20</v>
      </c>
      <c r="U17" s="198">
        <v>21</v>
      </c>
      <c r="V17" s="198">
        <v>22</v>
      </c>
      <c r="W17" s="198">
        <v>23</v>
      </c>
      <c r="X17" s="198">
        <v>24</v>
      </c>
      <c r="Y17" s="198">
        <v>25</v>
      </c>
      <c r="Z17" s="254">
        <v>26</v>
      </c>
      <c r="AA17" s="198">
        <v>27</v>
      </c>
      <c r="AB17" s="198">
        <v>28</v>
      </c>
      <c r="AC17" s="211" t="s">
        <v>429</v>
      </c>
      <c r="AD17" s="211" t="s">
        <v>430</v>
      </c>
      <c r="AE17" s="211" t="s">
        <v>429</v>
      </c>
      <c r="AF17" s="211" t="s">
        <v>430</v>
      </c>
      <c r="AG17" s="198">
        <v>30</v>
      </c>
      <c r="AH17" s="198">
        <v>31</v>
      </c>
      <c r="AI17" s="198">
        <v>32</v>
      </c>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row>
    <row r="18" spans="1:63" x14ac:dyDescent="0.25">
      <c r="A18" s="140">
        <v>0</v>
      </c>
      <c r="B18" s="141" t="s">
        <v>100</v>
      </c>
      <c r="C18" s="213" t="s">
        <v>101</v>
      </c>
      <c r="D18" s="213" t="s">
        <v>101</v>
      </c>
      <c r="E18" s="213" t="s">
        <v>101</v>
      </c>
      <c r="F18" s="213" t="s">
        <v>101</v>
      </c>
      <c r="G18" s="213" t="s">
        <v>101</v>
      </c>
      <c r="H18" s="213" t="s">
        <v>101</v>
      </c>
      <c r="I18" s="213" t="s">
        <v>101</v>
      </c>
      <c r="J18" s="255">
        <f t="shared" ref="J18:T18" si="0">SUM(J19:J24)</f>
        <v>6.3657731045762702</v>
      </c>
      <c r="K18" s="256">
        <f t="shared" si="0"/>
        <v>65.157559716779645</v>
      </c>
      <c r="L18" s="255">
        <f t="shared" si="0"/>
        <v>2.9288094474576263</v>
      </c>
      <c r="M18" s="255">
        <f t="shared" si="0"/>
        <v>20.958567271186443</v>
      </c>
      <c r="N18" s="255">
        <f t="shared" si="0"/>
        <v>32.71258419627118</v>
      </c>
      <c r="O18" s="255">
        <f t="shared" si="0"/>
        <v>8.5575988018644065</v>
      </c>
      <c r="P18" s="256">
        <f t="shared" si="0"/>
        <v>10.551805009999999</v>
      </c>
      <c r="Q18" s="255">
        <f t="shared" si="0"/>
        <v>0.20899999999999999</v>
      </c>
      <c r="R18" s="255">
        <f t="shared" si="0"/>
        <v>2.1987969999999999</v>
      </c>
      <c r="S18" s="255">
        <f t="shared" si="0"/>
        <v>1.92071762</v>
      </c>
      <c r="T18" s="255">
        <f t="shared" si="0"/>
        <v>6.2232903899999998</v>
      </c>
      <c r="U18" s="143" t="s">
        <v>101</v>
      </c>
      <c r="V18" s="255">
        <f>SUM(V19:V24)</f>
        <v>38.339485709999998</v>
      </c>
      <c r="W18" s="215" t="s">
        <v>101</v>
      </c>
      <c r="X18" s="255">
        <f>SUM(X19:X24)</f>
        <v>19.007381300000002</v>
      </c>
      <c r="Y18" s="215" t="s">
        <v>101</v>
      </c>
      <c r="Z18" s="256">
        <f t="shared" ref="Z18:AH18" si="1">SUM(Z19:Z24)</f>
        <v>11.427781299999999</v>
      </c>
      <c r="AA18" s="255">
        <f t="shared" si="1"/>
        <v>19.332064015084747</v>
      </c>
      <c r="AB18" s="255">
        <f t="shared" si="1"/>
        <v>17.987284880000001</v>
      </c>
      <c r="AC18" s="255">
        <f t="shared" si="1"/>
        <v>19.332085709999998</v>
      </c>
      <c r="AD18" s="255">
        <f t="shared" si="1"/>
        <v>19.332085709999998</v>
      </c>
      <c r="AE18" s="255">
        <f t="shared" si="1"/>
        <v>19.007380000000001</v>
      </c>
      <c r="AF18" s="214">
        <f t="shared" si="1"/>
        <v>9.8157013000000006</v>
      </c>
      <c r="AG18" s="255">
        <f t="shared" si="1"/>
        <v>19.007380000000001</v>
      </c>
      <c r="AH18" s="214">
        <f t="shared" si="1"/>
        <v>9.8157013000000006</v>
      </c>
      <c r="AI18" s="215"/>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row>
    <row r="19" spans="1:63" x14ac:dyDescent="0.25">
      <c r="A19" s="136" t="s">
        <v>102</v>
      </c>
      <c r="B19" s="146" t="s">
        <v>103</v>
      </c>
      <c r="C19" s="215" t="s">
        <v>101</v>
      </c>
      <c r="D19" s="215" t="s">
        <v>101</v>
      </c>
      <c r="E19" s="215" t="s">
        <v>101</v>
      </c>
      <c r="F19" s="215" t="s">
        <v>101</v>
      </c>
      <c r="G19" s="215" t="s">
        <v>101</v>
      </c>
      <c r="H19" s="215" t="s">
        <v>101</v>
      </c>
      <c r="I19" s="215" t="s">
        <v>101</v>
      </c>
      <c r="J19" s="218">
        <f t="shared" ref="J19:AH19" si="2">J25</f>
        <v>0.3</v>
      </c>
      <c r="K19" s="257">
        <f t="shared" si="2"/>
        <v>0.63630670999999994</v>
      </c>
      <c r="L19" s="218">
        <f t="shared" si="2"/>
        <v>0</v>
      </c>
      <c r="M19" s="218">
        <f t="shared" si="2"/>
        <v>0</v>
      </c>
      <c r="N19" s="218">
        <f t="shared" si="2"/>
        <v>0.61471761999999996</v>
      </c>
      <c r="O19" s="218">
        <f t="shared" si="2"/>
        <v>2.1589089999999998E-2</v>
      </c>
      <c r="P19" s="257">
        <f t="shared" si="2"/>
        <v>0.73630670999999992</v>
      </c>
      <c r="Q19" s="218">
        <f t="shared" si="2"/>
        <v>0.1</v>
      </c>
      <c r="R19" s="218">
        <f t="shared" si="2"/>
        <v>0</v>
      </c>
      <c r="S19" s="218">
        <f t="shared" si="2"/>
        <v>0.61471761999999996</v>
      </c>
      <c r="T19" s="218">
        <f t="shared" si="2"/>
        <v>2.1589089999999998E-2</v>
      </c>
      <c r="U19" s="218" t="str">
        <f t="shared" si="2"/>
        <v>нд</v>
      </c>
      <c r="V19" s="218">
        <f t="shared" si="2"/>
        <v>0.33630671000000001</v>
      </c>
      <c r="W19" s="218" t="str">
        <f t="shared" si="2"/>
        <v>нд</v>
      </c>
      <c r="X19" s="218">
        <f t="shared" si="2"/>
        <v>0</v>
      </c>
      <c r="Y19" s="218" t="str">
        <f t="shared" si="2"/>
        <v>нд</v>
      </c>
      <c r="Z19" s="257">
        <f t="shared" si="2"/>
        <v>1.6120800000000002</v>
      </c>
      <c r="AA19" s="218">
        <f t="shared" si="2"/>
        <v>0.33630671000000001</v>
      </c>
      <c r="AB19" s="218">
        <f t="shared" si="2"/>
        <v>0.33630671000000001</v>
      </c>
      <c r="AC19" s="218">
        <f t="shared" si="2"/>
        <v>0.33630671000000001</v>
      </c>
      <c r="AD19" s="218">
        <f t="shared" si="2"/>
        <v>0.33630671000000001</v>
      </c>
      <c r="AE19" s="218">
        <f t="shared" si="2"/>
        <v>0</v>
      </c>
      <c r="AF19" s="216">
        <f t="shared" si="2"/>
        <v>0</v>
      </c>
      <c r="AG19" s="218">
        <f t="shared" si="2"/>
        <v>0</v>
      </c>
      <c r="AH19" s="216">
        <f t="shared" si="2"/>
        <v>0</v>
      </c>
      <c r="AI19" s="215"/>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row>
    <row r="20" spans="1:63" x14ac:dyDescent="0.25">
      <c r="A20" s="136" t="s">
        <v>104</v>
      </c>
      <c r="B20" s="146" t="s">
        <v>105</v>
      </c>
      <c r="C20" s="215" t="s">
        <v>101</v>
      </c>
      <c r="D20" s="215" t="s">
        <v>101</v>
      </c>
      <c r="E20" s="215" t="s">
        <v>101</v>
      </c>
      <c r="F20" s="215" t="s">
        <v>101</v>
      </c>
      <c r="G20" s="215" t="s">
        <v>101</v>
      </c>
      <c r="H20" s="215" t="s">
        <v>101</v>
      </c>
      <c r="I20" s="215" t="s">
        <v>101</v>
      </c>
      <c r="J20" s="218">
        <f t="shared" ref="J20:AH20" si="3">J48</f>
        <v>4.033508474576271</v>
      </c>
      <c r="K20" s="257">
        <f t="shared" si="3"/>
        <v>47.828821803389822</v>
      </c>
      <c r="L20" s="218">
        <f t="shared" si="3"/>
        <v>2.3520569050847451</v>
      </c>
      <c r="M20" s="218">
        <f t="shared" si="3"/>
        <v>16.881770661016951</v>
      </c>
      <c r="N20" s="218">
        <f t="shared" si="3"/>
        <v>25.220253016949147</v>
      </c>
      <c r="O20" s="218">
        <f t="shared" si="3"/>
        <v>3.3747412203389833</v>
      </c>
      <c r="P20" s="257">
        <f t="shared" si="3"/>
        <v>1.8547969999999998</v>
      </c>
      <c r="Q20" s="218">
        <f t="shared" si="3"/>
        <v>2.3E-2</v>
      </c>
      <c r="R20" s="218">
        <f t="shared" si="3"/>
        <v>1.522797</v>
      </c>
      <c r="S20" s="218">
        <f t="shared" si="3"/>
        <v>0.27200000000000002</v>
      </c>
      <c r="T20" s="218">
        <f t="shared" si="3"/>
        <v>3.6999999999999998E-2</v>
      </c>
      <c r="U20" s="218" t="str">
        <f t="shared" si="3"/>
        <v>нд</v>
      </c>
      <c r="V20" s="218">
        <f t="shared" si="3"/>
        <v>26.320419000000001</v>
      </c>
      <c r="W20" s="218" t="str">
        <f t="shared" si="3"/>
        <v>нд</v>
      </c>
      <c r="X20" s="218">
        <f t="shared" si="3"/>
        <v>10.335500000000001</v>
      </c>
      <c r="Y20" s="218" t="str">
        <f t="shared" si="3"/>
        <v>нд</v>
      </c>
      <c r="Z20" s="257">
        <f t="shared" si="3"/>
        <v>1.855</v>
      </c>
      <c r="AA20" s="218">
        <f t="shared" si="3"/>
        <v>15.985128305084746</v>
      </c>
      <c r="AB20" s="218">
        <f t="shared" si="3"/>
        <v>14.64034917</v>
      </c>
      <c r="AC20" s="218">
        <f t="shared" si="3"/>
        <v>15.984898999999999</v>
      </c>
      <c r="AD20" s="218">
        <f t="shared" si="3"/>
        <v>15.984898999999999</v>
      </c>
      <c r="AE20" s="218">
        <f t="shared" si="3"/>
        <v>10.335500000000001</v>
      </c>
      <c r="AF20" s="216">
        <f t="shared" si="3"/>
        <v>1.855</v>
      </c>
      <c r="AG20" s="218">
        <f t="shared" si="3"/>
        <v>10.335500000000001</v>
      </c>
      <c r="AH20" s="216">
        <f t="shared" si="3"/>
        <v>1.855</v>
      </c>
      <c r="AI20" s="215"/>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row>
    <row r="21" spans="1:63" ht="47.25" x14ac:dyDescent="0.25">
      <c r="A21" s="136" t="s">
        <v>106</v>
      </c>
      <c r="B21" s="146" t="s">
        <v>107</v>
      </c>
      <c r="C21" s="215" t="s">
        <v>101</v>
      </c>
      <c r="D21" s="215" t="s">
        <v>101</v>
      </c>
      <c r="E21" s="215" t="s">
        <v>101</v>
      </c>
      <c r="F21" s="215" t="s">
        <v>101</v>
      </c>
      <c r="G21" s="215" t="s">
        <v>101</v>
      </c>
      <c r="H21" s="215" t="s">
        <v>101</v>
      </c>
      <c r="I21" s="215" t="s">
        <v>101</v>
      </c>
      <c r="J21" s="218">
        <f t="shared" ref="J21:AH21" si="4">J88</f>
        <v>0</v>
      </c>
      <c r="K21" s="257">
        <f t="shared" si="4"/>
        <v>0</v>
      </c>
      <c r="L21" s="218">
        <f t="shared" si="4"/>
        <v>0</v>
      </c>
      <c r="M21" s="218">
        <f t="shared" si="4"/>
        <v>0</v>
      </c>
      <c r="N21" s="218">
        <f t="shared" si="4"/>
        <v>0</v>
      </c>
      <c r="O21" s="218">
        <f t="shared" si="4"/>
        <v>0</v>
      </c>
      <c r="P21" s="257">
        <f t="shared" si="4"/>
        <v>0</v>
      </c>
      <c r="Q21" s="218">
        <f t="shared" si="4"/>
        <v>0</v>
      </c>
      <c r="R21" s="218">
        <f t="shared" si="4"/>
        <v>0</v>
      </c>
      <c r="S21" s="218">
        <f t="shared" si="4"/>
        <v>0</v>
      </c>
      <c r="T21" s="218">
        <f t="shared" si="4"/>
        <v>0</v>
      </c>
      <c r="U21" s="218" t="str">
        <f t="shared" si="4"/>
        <v>нд</v>
      </c>
      <c r="V21" s="218">
        <f t="shared" si="4"/>
        <v>0</v>
      </c>
      <c r="W21" s="218" t="str">
        <f t="shared" si="4"/>
        <v>нд</v>
      </c>
      <c r="X21" s="218">
        <f t="shared" si="4"/>
        <v>0</v>
      </c>
      <c r="Y21" s="218" t="str">
        <f t="shared" si="4"/>
        <v>нд</v>
      </c>
      <c r="Z21" s="257">
        <f t="shared" si="4"/>
        <v>0</v>
      </c>
      <c r="AA21" s="218">
        <f t="shared" si="4"/>
        <v>0</v>
      </c>
      <c r="AB21" s="218">
        <f t="shared" si="4"/>
        <v>0</v>
      </c>
      <c r="AC21" s="218">
        <f t="shared" si="4"/>
        <v>0</v>
      </c>
      <c r="AD21" s="218">
        <f t="shared" si="4"/>
        <v>0</v>
      </c>
      <c r="AE21" s="218">
        <f t="shared" si="4"/>
        <v>0</v>
      </c>
      <c r="AF21" s="216">
        <f t="shared" si="4"/>
        <v>0</v>
      </c>
      <c r="AG21" s="218">
        <f t="shared" si="4"/>
        <v>0</v>
      </c>
      <c r="AH21" s="216">
        <f t="shared" si="4"/>
        <v>0</v>
      </c>
      <c r="AI21" s="215"/>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row>
    <row r="22" spans="1:63" x14ac:dyDescent="0.25">
      <c r="A22" s="136" t="s">
        <v>108</v>
      </c>
      <c r="B22" s="146" t="s">
        <v>109</v>
      </c>
      <c r="C22" s="215" t="s">
        <v>101</v>
      </c>
      <c r="D22" s="215" t="s">
        <v>101</v>
      </c>
      <c r="E22" s="215" t="s">
        <v>101</v>
      </c>
      <c r="F22" s="215" t="s">
        <v>101</v>
      </c>
      <c r="G22" s="215" t="s">
        <v>101</v>
      </c>
      <c r="H22" s="215" t="s">
        <v>101</v>
      </c>
      <c r="I22" s="215" t="s">
        <v>101</v>
      </c>
      <c r="J22" s="218">
        <f t="shared" ref="J22:AH22" si="5">J91</f>
        <v>0</v>
      </c>
      <c r="K22" s="257">
        <f t="shared" si="5"/>
        <v>12.049551711864407</v>
      </c>
      <c r="L22" s="218">
        <f t="shared" si="5"/>
        <v>0.57675254237288132</v>
      </c>
      <c r="M22" s="218">
        <f t="shared" si="5"/>
        <v>4.0767966101694917</v>
      </c>
      <c r="N22" s="218">
        <f t="shared" si="5"/>
        <v>6.6266135593220339</v>
      </c>
      <c r="O22" s="218">
        <f t="shared" si="5"/>
        <v>0.76938899999999999</v>
      </c>
      <c r="P22" s="257">
        <f t="shared" si="5"/>
        <v>1.9423199999999998</v>
      </c>
      <c r="Q22" s="218">
        <f t="shared" si="5"/>
        <v>8.5999999999999993E-2</v>
      </c>
      <c r="R22" s="218">
        <f t="shared" si="5"/>
        <v>0.67599999999999993</v>
      </c>
      <c r="S22" s="218">
        <f t="shared" si="5"/>
        <v>1.034</v>
      </c>
      <c r="T22" s="218">
        <f t="shared" si="5"/>
        <v>0.14632000000000001</v>
      </c>
      <c r="U22" s="218" t="str">
        <f t="shared" si="5"/>
        <v>нд</v>
      </c>
      <c r="V22" s="218">
        <f t="shared" si="5"/>
        <v>9.8369999999999997</v>
      </c>
      <c r="W22" s="218" t="str">
        <f t="shared" si="5"/>
        <v>нд</v>
      </c>
      <c r="X22" s="218">
        <f t="shared" si="5"/>
        <v>7.7490000000000006</v>
      </c>
      <c r="Y22" s="218" t="str">
        <f t="shared" si="5"/>
        <v>нд</v>
      </c>
      <c r="Z22" s="257">
        <f t="shared" si="5"/>
        <v>1.94232</v>
      </c>
      <c r="AA22" s="218">
        <f t="shared" si="5"/>
        <v>2.0880000000000001</v>
      </c>
      <c r="AB22" s="218">
        <f t="shared" si="5"/>
        <v>2.0880000000000001</v>
      </c>
      <c r="AC22" s="218">
        <f t="shared" si="5"/>
        <v>2.0880000000000001</v>
      </c>
      <c r="AD22" s="218">
        <f t="shared" si="5"/>
        <v>2.0880000000000001</v>
      </c>
      <c r="AE22" s="218">
        <f t="shared" si="5"/>
        <v>7.7490000000000006</v>
      </c>
      <c r="AF22" s="216">
        <f t="shared" si="5"/>
        <v>1.94232</v>
      </c>
      <c r="AG22" s="218">
        <f t="shared" si="5"/>
        <v>7.7490000000000006</v>
      </c>
      <c r="AH22" s="216">
        <f t="shared" si="5"/>
        <v>1.94232</v>
      </c>
      <c r="AI22" s="215"/>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row>
    <row r="23" spans="1:63" ht="31.5" x14ac:dyDescent="0.25">
      <c r="A23" s="136" t="s">
        <v>110</v>
      </c>
      <c r="B23" s="146" t="s">
        <v>111</v>
      </c>
      <c r="C23" s="215" t="s">
        <v>101</v>
      </c>
      <c r="D23" s="215" t="s">
        <v>101</v>
      </c>
      <c r="E23" s="215" t="s">
        <v>101</v>
      </c>
      <c r="F23" s="215" t="s">
        <v>101</v>
      </c>
      <c r="G23" s="215" t="s">
        <v>101</v>
      </c>
      <c r="H23" s="215" t="s">
        <v>101</v>
      </c>
      <c r="I23" s="215" t="s">
        <v>101</v>
      </c>
      <c r="J23" s="218">
        <f t="shared" ref="J23:AH23" si="6">J101</f>
        <v>0</v>
      </c>
      <c r="K23" s="257">
        <f t="shared" si="6"/>
        <v>0</v>
      </c>
      <c r="L23" s="218">
        <f t="shared" si="6"/>
        <v>0</v>
      </c>
      <c r="M23" s="218">
        <f t="shared" si="6"/>
        <v>0</v>
      </c>
      <c r="N23" s="218">
        <f t="shared" si="6"/>
        <v>0</v>
      </c>
      <c r="O23" s="218">
        <f t="shared" si="6"/>
        <v>0</v>
      </c>
      <c r="P23" s="257">
        <f t="shared" si="6"/>
        <v>0</v>
      </c>
      <c r="Q23" s="218">
        <f t="shared" si="6"/>
        <v>0</v>
      </c>
      <c r="R23" s="218">
        <f t="shared" si="6"/>
        <v>0</v>
      </c>
      <c r="S23" s="218">
        <f t="shared" si="6"/>
        <v>0</v>
      </c>
      <c r="T23" s="218">
        <f t="shared" si="6"/>
        <v>0</v>
      </c>
      <c r="U23" s="218" t="str">
        <f t="shared" si="6"/>
        <v>нд</v>
      </c>
      <c r="V23" s="218">
        <f t="shared" si="6"/>
        <v>0</v>
      </c>
      <c r="W23" s="218" t="str">
        <f t="shared" si="6"/>
        <v>нд</v>
      </c>
      <c r="X23" s="218">
        <f t="shared" si="6"/>
        <v>0</v>
      </c>
      <c r="Y23" s="218" t="str">
        <f t="shared" si="6"/>
        <v>нд</v>
      </c>
      <c r="Z23" s="257">
        <f t="shared" si="6"/>
        <v>0</v>
      </c>
      <c r="AA23" s="218">
        <f t="shared" si="6"/>
        <v>0</v>
      </c>
      <c r="AB23" s="218">
        <f t="shared" si="6"/>
        <v>0</v>
      </c>
      <c r="AC23" s="218">
        <f t="shared" si="6"/>
        <v>0</v>
      </c>
      <c r="AD23" s="218">
        <f t="shared" si="6"/>
        <v>0</v>
      </c>
      <c r="AE23" s="218">
        <f t="shared" si="6"/>
        <v>0</v>
      </c>
      <c r="AF23" s="216">
        <f t="shared" si="6"/>
        <v>0</v>
      </c>
      <c r="AG23" s="218">
        <f t="shared" si="6"/>
        <v>0</v>
      </c>
      <c r="AH23" s="216">
        <f t="shared" si="6"/>
        <v>0</v>
      </c>
      <c r="AI23" s="215"/>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row>
    <row r="24" spans="1:63" x14ac:dyDescent="0.25">
      <c r="A24" s="136" t="s">
        <v>112</v>
      </c>
      <c r="B24" s="146" t="s">
        <v>113</v>
      </c>
      <c r="C24" s="215" t="s">
        <v>101</v>
      </c>
      <c r="D24" s="215" t="s">
        <v>101</v>
      </c>
      <c r="E24" s="215" t="s">
        <v>101</v>
      </c>
      <c r="F24" s="215" t="s">
        <v>101</v>
      </c>
      <c r="G24" s="215" t="s">
        <v>101</v>
      </c>
      <c r="H24" s="215" t="s">
        <v>101</v>
      </c>
      <c r="I24" s="215" t="s">
        <v>101</v>
      </c>
      <c r="J24" s="218">
        <f t="shared" ref="J24:AH24" si="7">J102</f>
        <v>2.0322646299999998</v>
      </c>
      <c r="K24" s="257">
        <f t="shared" si="7"/>
        <v>4.6428794915254237</v>
      </c>
      <c r="L24" s="218">
        <f t="shared" si="7"/>
        <v>0</v>
      </c>
      <c r="M24" s="218">
        <f t="shared" si="7"/>
        <v>0</v>
      </c>
      <c r="N24" s="218">
        <f t="shared" si="7"/>
        <v>0.251</v>
      </c>
      <c r="O24" s="218">
        <f t="shared" si="7"/>
        <v>4.3918794915254233</v>
      </c>
      <c r="P24" s="257">
        <f t="shared" si="7"/>
        <v>6.0183812999999997</v>
      </c>
      <c r="Q24" s="218">
        <f t="shared" si="7"/>
        <v>0</v>
      </c>
      <c r="R24" s="218">
        <f t="shared" si="7"/>
        <v>0</v>
      </c>
      <c r="S24" s="218">
        <f t="shared" si="7"/>
        <v>0</v>
      </c>
      <c r="T24" s="218">
        <f t="shared" si="7"/>
        <v>6.0183812999999997</v>
      </c>
      <c r="U24" s="218" t="str">
        <f t="shared" si="7"/>
        <v>нд</v>
      </c>
      <c r="V24" s="218">
        <f t="shared" si="7"/>
        <v>1.8457600000000001</v>
      </c>
      <c r="W24" s="218" t="str">
        <f t="shared" si="7"/>
        <v>нд</v>
      </c>
      <c r="X24" s="218">
        <f t="shared" si="7"/>
        <v>0.92288130000000002</v>
      </c>
      <c r="Y24" s="218" t="str">
        <f t="shared" si="7"/>
        <v>нд</v>
      </c>
      <c r="Z24" s="257">
        <f t="shared" si="7"/>
        <v>6.0183812999999997</v>
      </c>
      <c r="AA24" s="218">
        <f t="shared" si="7"/>
        <v>0.92262900000000003</v>
      </c>
      <c r="AB24" s="218">
        <f t="shared" si="7"/>
        <v>0.92262900000000003</v>
      </c>
      <c r="AC24" s="218">
        <f t="shared" si="7"/>
        <v>0.92288000000000003</v>
      </c>
      <c r="AD24" s="218">
        <f t="shared" si="7"/>
        <v>0.92288000000000003</v>
      </c>
      <c r="AE24" s="218">
        <f t="shared" si="7"/>
        <v>0.92288000000000003</v>
      </c>
      <c r="AF24" s="216">
        <f t="shared" si="7"/>
        <v>6.0183812999999997</v>
      </c>
      <c r="AG24" s="218">
        <f t="shared" si="7"/>
        <v>0.92288000000000003</v>
      </c>
      <c r="AH24" s="216">
        <f t="shared" si="7"/>
        <v>6.0183812999999997</v>
      </c>
      <c r="AI24" s="215"/>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row>
    <row r="25" spans="1:63" x14ac:dyDescent="0.25">
      <c r="A25" s="151" t="s">
        <v>114</v>
      </c>
      <c r="B25" s="152" t="s">
        <v>115</v>
      </c>
      <c r="C25" s="215" t="s">
        <v>101</v>
      </c>
      <c r="D25" s="215" t="s">
        <v>101</v>
      </c>
      <c r="E25" s="215" t="s">
        <v>101</v>
      </c>
      <c r="F25" s="215" t="s">
        <v>101</v>
      </c>
      <c r="G25" s="215" t="s">
        <v>101</v>
      </c>
      <c r="H25" s="215" t="s">
        <v>101</v>
      </c>
      <c r="I25" s="215" t="s">
        <v>101</v>
      </c>
      <c r="J25" s="218">
        <f>J26</f>
        <v>0.3</v>
      </c>
      <c r="K25" s="257">
        <f>SUM(L25:O25)</f>
        <v>0.63630670999999994</v>
      </c>
      <c r="L25" s="216">
        <f>L26</f>
        <v>0</v>
      </c>
      <c r="M25" s="216">
        <f>M26</f>
        <v>0</v>
      </c>
      <c r="N25" s="216">
        <f>N26</f>
        <v>0.61471761999999996</v>
      </c>
      <c r="O25" s="216">
        <f>O26</f>
        <v>2.1589089999999998E-2</v>
      </c>
      <c r="P25" s="257">
        <f>SUM(Q25:T25)</f>
        <v>0.73630670999999992</v>
      </c>
      <c r="Q25" s="216">
        <f>Q26</f>
        <v>0.1</v>
      </c>
      <c r="R25" s="216">
        <f>R26</f>
        <v>0</v>
      </c>
      <c r="S25" s="216">
        <f>S26</f>
        <v>0.61471761999999996</v>
      </c>
      <c r="T25" s="216">
        <f>T26</f>
        <v>2.1589089999999998E-2</v>
      </c>
      <c r="U25" s="148" t="s">
        <v>101</v>
      </c>
      <c r="V25" s="218">
        <f>V26</f>
        <v>0.33630671000000001</v>
      </c>
      <c r="W25" s="148" t="s">
        <v>101</v>
      </c>
      <c r="X25" s="218">
        <f>X26</f>
        <v>0</v>
      </c>
      <c r="Y25" s="148" t="s">
        <v>101</v>
      </c>
      <c r="Z25" s="257">
        <f t="shared" ref="Z25:AH25" si="8">Z26</f>
        <v>1.6120800000000002</v>
      </c>
      <c r="AA25" s="218">
        <f t="shared" si="8"/>
        <v>0.33630671000000001</v>
      </c>
      <c r="AB25" s="218">
        <f t="shared" si="8"/>
        <v>0.33630671000000001</v>
      </c>
      <c r="AC25" s="218">
        <f t="shared" si="8"/>
        <v>0.33630671000000001</v>
      </c>
      <c r="AD25" s="218">
        <f t="shared" si="8"/>
        <v>0.33630671000000001</v>
      </c>
      <c r="AE25" s="218">
        <f t="shared" si="8"/>
        <v>0</v>
      </c>
      <c r="AF25" s="216">
        <f t="shared" si="8"/>
        <v>0</v>
      </c>
      <c r="AG25" s="218">
        <f t="shared" si="8"/>
        <v>0</v>
      </c>
      <c r="AH25" s="216">
        <f t="shared" si="8"/>
        <v>0</v>
      </c>
      <c r="AI25" s="215"/>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row>
    <row r="26" spans="1:63" ht="31.5" x14ac:dyDescent="0.25">
      <c r="A26" s="151" t="s">
        <v>116</v>
      </c>
      <c r="B26" s="152" t="s">
        <v>117</v>
      </c>
      <c r="C26" s="215" t="s">
        <v>101</v>
      </c>
      <c r="D26" s="215" t="s">
        <v>101</v>
      </c>
      <c r="E26" s="215" t="s">
        <v>101</v>
      </c>
      <c r="F26" s="215" t="s">
        <v>101</v>
      </c>
      <c r="G26" s="215" t="s">
        <v>101</v>
      </c>
      <c r="H26" s="215" t="s">
        <v>101</v>
      </c>
      <c r="I26" s="215" t="s">
        <v>101</v>
      </c>
      <c r="J26" s="218">
        <f>J27+J31+J32</f>
        <v>0.3</v>
      </c>
      <c r="K26" s="257">
        <f>SUM(L26:O26)</f>
        <v>0.63630670999999994</v>
      </c>
      <c r="L26" s="216">
        <f>L27+L31+L32</f>
        <v>0</v>
      </c>
      <c r="M26" s="216">
        <f>M27+M31+M32</f>
        <v>0</v>
      </c>
      <c r="N26" s="216">
        <f>N27+N31+N32</f>
        <v>0.61471761999999996</v>
      </c>
      <c r="O26" s="216">
        <f>O27+O31+O32</f>
        <v>2.1589089999999998E-2</v>
      </c>
      <c r="P26" s="257">
        <f>SUM(Q26:T26)</f>
        <v>0.73630670999999992</v>
      </c>
      <c r="Q26" s="216">
        <f>Q27+Q31+Q32</f>
        <v>0.1</v>
      </c>
      <c r="R26" s="216">
        <f>R27+R31+R32</f>
        <v>0</v>
      </c>
      <c r="S26" s="216">
        <f>S27+S31+S32</f>
        <v>0.61471761999999996</v>
      </c>
      <c r="T26" s="216">
        <f>T27+T31+T32</f>
        <v>2.1589089999999998E-2</v>
      </c>
      <c r="U26" s="148" t="s">
        <v>101</v>
      </c>
      <c r="V26" s="218">
        <f>V27+V31+V32</f>
        <v>0.33630671000000001</v>
      </c>
      <c r="W26" s="148" t="s">
        <v>101</v>
      </c>
      <c r="X26" s="218">
        <f>X27+X31+X32</f>
        <v>0</v>
      </c>
      <c r="Y26" s="148" t="s">
        <v>101</v>
      </c>
      <c r="Z26" s="257">
        <f t="shared" ref="Z26:AH26" si="9">Z27+Z31+Z32</f>
        <v>1.6120800000000002</v>
      </c>
      <c r="AA26" s="218">
        <f t="shared" si="9"/>
        <v>0.33630671000000001</v>
      </c>
      <c r="AB26" s="218">
        <f t="shared" si="9"/>
        <v>0.33630671000000001</v>
      </c>
      <c r="AC26" s="218">
        <f t="shared" si="9"/>
        <v>0.33630671000000001</v>
      </c>
      <c r="AD26" s="218">
        <f t="shared" si="9"/>
        <v>0.33630671000000001</v>
      </c>
      <c r="AE26" s="218">
        <f t="shared" si="9"/>
        <v>0</v>
      </c>
      <c r="AF26" s="216">
        <f t="shared" si="9"/>
        <v>0</v>
      </c>
      <c r="AG26" s="218">
        <f t="shared" si="9"/>
        <v>0</v>
      </c>
      <c r="AH26" s="216">
        <f t="shared" si="9"/>
        <v>0</v>
      </c>
      <c r="AI26" s="215"/>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row>
    <row r="27" spans="1:63" ht="31.5" x14ac:dyDescent="0.25">
      <c r="A27" s="151" t="s">
        <v>118</v>
      </c>
      <c r="B27" s="152" t="s">
        <v>119</v>
      </c>
      <c r="C27" s="215" t="s">
        <v>101</v>
      </c>
      <c r="D27" s="215" t="s">
        <v>101</v>
      </c>
      <c r="E27" s="215" t="s">
        <v>101</v>
      </c>
      <c r="F27" s="215" t="s">
        <v>101</v>
      </c>
      <c r="G27" s="215" t="s">
        <v>101</v>
      </c>
      <c r="H27" s="215" t="s">
        <v>101</v>
      </c>
      <c r="I27" s="215" t="s">
        <v>101</v>
      </c>
      <c r="J27" s="218">
        <f t="shared" ref="J27:T27" si="10">SUM(J28:J30)</f>
        <v>0.3</v>
      </c>
      <c r="K27" s="257">
        <f t="shared" si="10"/>
        <v>0.63630670999999994</v>
      </c>
      <c r="L27" s="218">
        <f t="shared" si="10"/>
        <v>0</v>
      </c>
      <c r="M27" s="218">
        <f t="shared" si="10"/>
        <v>0</v>
      </c>
      <c r="N27" s="218">
        <f t="shared" si="10"/>
        <v>0.61471761999999996</v>
      </c>
      <c r="O27" s="218">
        <f t="shared" si="10"/>
        <v>2.1589089999999998E-2</v>
      </c>
      <c r="P27" s="257">
        <f t="shared" si="10"/>
        <v>0.73630670999999992</v>
      </c>
      <c r="Q27" s="218">
        <f t="shared" si="10"/>
        <v>0.1</v>
      </c>
      <c r="R27" s="218">
        <f t="shared" si="10"/>
        <v>0</v>
      </c>
      <c r="S27" s="218">
        <f t="shared" si="10"/>
        <v>0.61471761999999996</v>
      </c>
      <c r="T27" s="218">
        <f t="shared" si="10"/>
        <v>2.1589089999999998E-2</v>
      </c>
      <c r="U27" s="148" t="s">
        <v>101</v>
      </c>
      <c r="V27" s="218">
        <f>SUM(V28:V30)</f>
        <v>0.33630671000000001</v>
      </c>
      <c r="W27" s="148" t="s">
        <v>101</v>
      </c>
      <c r="X27" s="218">
        <f>SUM(X28:X30)</f>
        <v>0</v>
      </c>
      <c r="Y27" s="148" t="s">
        <v>101</v>
      </c>
      <c r="Z27" s="257">
        <f t="shared" ref="Z27:AH27" si="11">SUM(Z28:Z30)</f>
        <v>1.6120800000000002</v>
      </c>
      <c r="AA27" s="218">
        <f t="shared" si="11"/>
        <v>0.33630671000000001</v>
      </c>
      <c r="AB27" s="218">
        <f t="shared" si="11"/>
        <v>0.33630671000000001</v>
      </c>
      <c r="AC27" s="218">
        <f t="shared" si="11"/>
        <v>0.33630671000000001</v>
      </c>
      <c r="AD27" s="218">
        <f t="shared" si="11"/>
        <v>0.33630671000000001</v>
      </c>
      <c r="AE27" s="218">
        <f t="shared" si="11"/>
        <v>0</v>
      </c>
      <c r="AF27" s="218">
        <f t="shared" si="11"/>
        <v>0</v>
      </c>
      <c r="AG27" s="218">
        <f t="shared" si="11"/>
        <v>0</v>
      </c>
      <c r="AH27" s="218">
        <f t="shared" si="11"/>
        <v>0</v>
      </c>
      <c r="AI27" s="215"/>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row>
    <row r="28" spans="1:63" ht="31.5" x14ac:dyDescent="0.25">
      <c r="A28" s="151" t="s">
        <v>118</v>
      </c>
      <c r="B28" s="162" t="s">
        <v>120</v>
      </c>
      <c r="C28" s="215" t="s">
        <v>101</v>
      </c>
      <c r="D28" s="215" t="s">
        <v>343</v>
      </c>
      <c r="E28" s="215">
        <v>2015</v>
      </c>
      <c r="F28" s="215">
        <v>2016</v>
      </c>
      <c r="G28" s="215" t="s">
        <v>101</v>
      </c>
      <c r="H28" s="215" t="s">
        <v>101</v>
      </c>
      <c r="I28" s="215" t="s">
        <v>101</v>
      </c>
      <c r="J28" s="218">
        <v>0.3</v>
      </c>
      <c r="K28" s="257">
        <f t="shared" ref="K28:K59" si="12">SUM(L28:O28)</f>
        <v>0.63630670999999994</v>
      </c>
      <c r="L28" s="218">
        <v>0</v>
      </c>
      <c r="M28" s="218">
        <v>0</v>
      </c>
      <c r="N28" s="218">
        <v>0.61471761999999996</v>
      </c>
      <c r="O28" s="218">
        <v>2.1589089999999998E-2</v>
      </c>
      <c r="P28" s="257">
        <f t="shared" ref="P28:P59" si="13">SUM(Q28:T28)</f>
        <v>0.63630670999999994</v>
      </c>
      <c r="Q28" s="218">
        <v>0</v>
      </c>
      <c r="R28" s="218">
        <v>0</v>
      </c>
      <c r="S28" s="218">
        <v>0.61471761999999996</v>
      </c>
      <c r="T28" s="218">
        <v>2.1589089999999998E-2</v>
      </c>
      <c r="U28" s="148" t="s">
        <v>101</v>
      </c>
      <c r="V28" s="218">
        <v>0.33630671000000001</v>
      </c>
      <c r="W28" s="148" t="s">
        <v>101</v>
      </c>
      <c r="X28" s="218">
        <v>0</v>
      </c>
      <c r="Y28" s="148" t="s">
        <v>101</v>
      </c>
      <c r="Z28" s="257">
        <v>0</v>
      </c>
      <c r="AA28" s="218">
        <v>0.33630671000000001</v>
      </c>
      <c r="AB28" s="218">
        <v>0.33630671000000001</v>
      </c>
      <c r="AC28" s="218">
        <v>0.33630671000000001</v>
      </c>
      <c r="AD28" s="218">
        <v>0.33630671000000001</v>
      </c>
      <c r="AE28" s="218">
        <v>0</v>
      </c>
      <c r="AF28" s="216">
        <v>0</v>
      </c>
      <c r="AG28" s="218">
        <v>0</v>
      </c>
      <c r="AH28" s="216">
        <v>0</v>
      </c>
      <c r="AI28" s="215"/>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row>
    <row r="29" spans="1:63" ht="47.25" x14ac:dyDescent="0.25">
      <c r="A29" s="151" t="s">
        <v>118</v>
      </c>
      <c r="B29" s="224" t="s">
        <v>122</v>
      </c>
      <c r="C29" s="215" t="s">
        <v>101</v>
      </c>
      <c r="D29" s="215" t="s">
        <v>101</v>
      </c>
      <c r="E29" s="215">
        <v>2017</v>
      </c>
      <c r="F29" s="215" t="s">
        <v>101</v>
      </c>
      <c r="G29" s="215">
        <v>2017</v>
      </c>
      <c r="H29" s="215" t="s">
        <v>101</v>
      </c>
      <c r="I29" s="215" t="s">
        <v>101</v>
      </c>
      <c r="J29" s="218">
        <v>0</v>
      </c>
      <c r="K29" s="257">
        <f t="shared" si="12"/>
        <v>0</v>
      </c>
      <c r="L29" s="218">
        <v>0</v>
      </c>
      <c r="M29" s="218">
        <v>0</v>
      </c>
      <c r="N29" s="218">
        <v>0</v>
      </c>
      <c r="O29" s="218">
        <v>0</v>
      </c>
      <c r="P29" s="257">
        <f t="shared" si="13"/>
        <v>5.8900000000000001E-2</v>
      </c>
      <c r="Q29" s="218">
        <v>5.8900000000000001E-2</v>
      </c>
      <c r="R29" s="257"/>
      <c r="S29" s="257"/>
      <c r="T29" s="218">
        <v>0</v>
      </c>
      <c r="U29" s="148" t="s">
        <v>101</v>
      </c>
      <c r="V29" s="218">
        <v>0</v>
      </c>
      <c r="W29" s="148" t="s">
        <v>101</v>
      </c>
      <c r="X29" s="218">
        <v>0</v>
      </c>
      <c r="Y29" s="148" t="s">
        <v>101</v>
      </c>
      <c r="Z29" s="257">
        <v>0.95028000000000001</v>
      </c>
      <c r="AA29" s="218">
        <v>0</v>
      </c>
      <c r="AB29" s="218">
        <v>0</v>
      </c>
      <c r="AC29" s="218"/>
      <c r="AD29" s="218"/>
      <c r="AE29" s="218">
        <v>0</v>
      </c>
      <c r="AF29" s="257"/>
      <c r="AG29" s="218">
        <v>0</v>
      </c>
      <c r="AH29" s="257"/>
      <c r="AI29" s="215" t="s">
        <v>433</v>
      </c>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row>
    <row r="30" spans="1:63" ht="47.25" x14ac:dyDescent="0.25">
      <c r="A30" s="151" t="s">
        <v>118</v>
      </c>
      <c r="B30" s="224" t="s">
        <v>124</v>
      </c>
      <c r="C30" s="215" t="s">
        <v>101</v>
      </c>
      <c r="D30" s="215" t="s">
        <v>101</v>
      </c>
      <c r="E30" s="215">
        <v>2017</v>
      </c>
      <c r="F30" s="215" t="s">
        <v>101</v>
      </c>
      <c r="G30" s="215">
        <v>2017</v>
      </c>
      <c r="H30" s="215" t="s">
        <v>101</v>
      </c>
      <c r="I30" s="215" t="s">
        <v>101</v>
      </c>
      <c r="J30" s="218">
        <v>0</v>
      </c>
      <c r="K30" s="257">
        <f t="shared" si="12"/>
        <v>0</v>
      </c>
      <c r="L30" s="218">
        <v>0</v>
      </c>
      <c r="M30" s="218">
        <v>0</v>
      </c>
      <c r="N30" s="218">
        <v>0</v>
      </c>
      <c r="O30" s="218">
        <v>0</v>
      </c>
      <c r="P30" s="257">
        <f t="shared" si="13"/>
        <v>4.1099999999999998E-2</v>
      </c>
      <c r="Q30" s="218">
        <v>4.1099999999999998E-2</v>
      </c>
      <c r="R30" s="257">
        <v>0</v>
      </c>
      <c r="S30" s="257"/>
      <c r="T30" s="218">
        <v>0</v>
      </c>
      <c r="U30" s="148" t="s">
        <v>101</v>
      </c>
      <c r="V30" s="218">
        <v>0</v>
      </c>
      <c r="W30" s="148" t="s">
        <v>101</v>
      </c>
      <c r="X30" s="218">
        <v>0</v>
      </c>
      <c r="Y30" s="148" t="s">
        <v>101</v>
      </c>
      <c r="Z30" s="257">
        <v>0.66180000000000005</v>
      </c>
      <c r="AA30" s="218">
        <v>0</v>
      </c>
      <c r="AB30" s="218">
        <v>0</v>
      </c>
      <c r="AC30" s="218"/>
      <c r="AD30" s="218"/>
      <c r="AE30" s="218">
        <v>0</v>
      </c>
      <c r="AF30" s="257"/>
      <c r="AG30" s="218">
        <v>0</v>
      </c>
      <c r="AH30" s="257"/>
      <c r="AI30" s="215" t="s">
        <v>433</v>
      </c>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row>
    <row r="31" spans="1:63" ht="47.25" x14ac:dyDescent="0.25">
      <c r="A31" s="151" t="s">
        <v>126</v>
      </c>
      <c r="B31" s="152" t="s">
        <v>127</v>
      </c>
      <c r="C31" s="215" t="s">
        <v>101</v>
      </c>
      <c r="D31" s="215" t="s">
        <v>101</v>
      </c>
      <c r="E31" s="215" t="s">
        <v>101</v>
      </c>
      <c r="F31" s="215" t="s">
        <v>101</v>
      </c>
      <c r="G31" s="215" t="s">
        <v>101</v>
      </c>
      <c r="H31" s="215" t="s">
        <v>101</v>
      </c>
      <c r="I31" s="215" t="s">
        <v>101</v>
      </c>
      <c r="J31" s="218">
        <v>0</v>
      </c>
      <c r="K31" s="257">
        <f t="shared" si="12"/>
        <v>0</v>
      </c>
      <c r="L31" s="218">
        <v>0</v>
      </c>
      <c r="M31" s="218">
        <v>0</v>
      </c>
      <c r="N31" s="218">
        <v>0</v>
      </c>
      <c r="O31" s="218">
        <v>0</v>
      </c>
      <c r="P31" s="257">
        <f t="shared" si="13"/>
        <v>0</v>
      </c>
      <c r="Q31" s="218">
        <v>0</v>
      </c>
      <c r="R31" s="218">
        <v>0</v>
      </c>
      <c r="S31" s="218">
        <v>0</v>
      </c>
      <c r="T31" s="218">
        <v>0</v>
      </c>
      <c r="U31" s="148" t="s">
        <v>101</v>
      </c>
      <c r="V31" s="218">
        <v>0</v>
      </c>
      <c r="W31" s="148" t="s">
        <v>101</v>
      </c>
      <c r="X31" s="218">
        <v>0</v>
      </c>
      <c r="Y31" s="148" t="s">
        <v>101</v>
      </c>
      <c r="Z31" s="257">
        <v>0</v>
      </c>
      <c r="AA31" s="218">
        <v>0</v>
      </c>
      <c r="AB31" s="218">
        <v>0</v>
      </c>
      <c r="AC31" s="218">
        <v>0</v>
      </c>
      <c r="AD31" s="218">
        <v>0</v>
      </c>
      <c r="AE31" s="218">
        <v>0</v>
      </c>
      <c r="AF31" s="216">
        <v>0</v>
      </c>
      <c r="AG31" s="218">
        <v>0</v>
      </c>
      <c r="AH31" s="216">
        <v>0</v>
      </c>
      <c r="AI31" s="215"/>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row>
    <row r="32" spans="1:63" ht="31.5" x14ac:dyDescent="0.25">
      <c r="A32" s="151" t="s">
        <v>128</v>
      </c>
      <c r="B32" s="152" t="s">
        <v>129</v>
      </c>
      <c r="C32" s="215" t="s">
        <v>101</v>
      </c>
      <c r="D32" s="215" t="s">
        <v>101</v>
      </c>
      <c r="E32" s="215" t="s">
        <v>101</v>
      </c>
      <c r="F32" s="215" t="s">
        <v>101</v>
      </c>
      <c r="G32" s="215" t="s">
        <v>101</v>
      </c>
      <c r="H32" s="215" t="s">
        <v>101</v>
      </c>
      <c r="I32" s="215" t="s">
        <v>101</v>
      </c>
      <c r="J32" s="218">
        <v>0</v>
      </c>
      <c r="K32" s="257">
        <f t="shared" si="12"/>
        <v>0</v>
      </c>
      <c r="L32" s="218">
        <v>0</v>
      </c>
      <c r="M32" s="218">
        <v>0</v>
      </c>
      <c r="N32" s="218">
        <v>0</v>
      </c>
      <c r="O32" s="218">
        <v>0</v>
      </c>
      <c r="P32" s="257">
        <f t="shared" si="13"/>
        <v>0</v>
      </c>
      <c r="Q32" s="218">
        <v>0</v>
      </c>
      <c r="R32" s="218">
        <v>0</v>
      </c>
      <c r="S32" s="218">
        <v>0</v>
      </c>
      <c r="T32" s="218">
        <v>0</v>
      </c>
      <c r="U32" s="148" t="s">
        <v>101</v>
      </c>
      <c r="V32" s="218">
        <v>0</v>
      </c>
      <c r="W32" s="148" t="s">
        <v>101</v>
      </c>
      <c r="X32" s="218">
        <v>0</v>
      </c>
      <c r="Y32" s="148" t="s">
        <v>101</v>
      </c>
      <c r="Z32" s="257">
        <v>0</v>
      </c>
      <c r="AA32" s="218">
        <v>0</v>
      </c>
      <c r="AB32" s="218">
        <v>0</v>
      </c>
      <c r="AC32" s="218">
        <v>0</v>
      </c>
      <c r="AD32" s="218">
        <v>0</v>
      </c>
      <c r="AE32" s="218">
        <v>0</v>
      </c>
      <c r="AF32" s="216">
        <v>0</v>
      </c>
      <c r="AG32" s="218">
        <v>0</v>
      </c>
      <c r="AH32" s="216">
        <v>0</v>
      </c>
      <c r="AI32" s="215"/>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row>
    <row r="33" spans="1:63" ht="31.5" x14ac:dyDescent="0.25">
      <c r="A33" s="151" t="s">
        <v>130</v>
      </c>
      <c r="B33" s="152" t="s">
        <v>131</v>
      </c>
      <c r="C33" s="215" t="s">
        <v>101</v>
      </c>
      <c r="D33" s="215" t="s">
        <v>101</v>
      </c>
      <c r="E33" s="215" t="s">
        <v>101</v>
      </c>
      <c r="F33" s="215" t="s">
        <v>101</v>
      </c>
      <c r="G33" s="215" t="s">
        <v>101</v>
      </c>
      <c r="H33" s="215" t="s">
        <v>101</v>
      </c>
      <c r="I33" s="215" t="s">
        <v>101</v>
      </c>
      <c r="J33" s="218">
        <f>SUM(J34:J35)</f>
        <v>0</v>
      </c>
      <c r="K33" s="257">
        <f t="shared" si="12"/>
        <v>0</v>
      </c>
      <c r="L33" s="218">
        <f>SUM(L34:L35)</f>
        <v>0</v>
      </c>
      <c r="M33" s="218">
        <f>SUM(M34:M35)</f>
        <v>0</v>
      </c>
      <c r="N33" s="218">
        <f>SUM(N34:N35)</f>
        <v>0</v>
      </c>
      <c r="O33" s="218">
        <f>SUM(O34:O35)</f>
        <v>0</v>
      </c>
      <c r="P33" s="257">
        <f t="shared" si="13"/>
        <v>0</v>
      </c>
      <c r="Q33" s="218">
        <f>SUM(Q34:Q35)</f>
        <v>0</v>
      </c>
      <c r="R33" s="218">
        <f>SUM(R34:R35)</f>
        <v>0</v>
      </c>
      <c r="S33" s="218">
        <f>SUM(S34:S35)</f>
        <v>0</v>
      </c>
      <c r="T33" s="218">
        <f>SUM(T34:T35)</f>
        <v>0</v>
      </c>
      <c r="U33" s="148" t="s">
        <v>101</v>
      </c>
      <c r="V33" s="218">
        <f>SUM(V34:V35)</f>
        <v>0</v>
      </c>
      <c r="W33" s="148" t="s">
        <v>101</v>
      </c>
      <c r="X33" s="218">
        <f>SUM(X34:X35)</f>
        <v>0</v>
      </c>
      <c r="Y33" s="148" t="s">
        <v>101</v>
      </c>
      <c r="Z33" s="257">
        <f t="shared" ref="Z33:AH33" si="14">SUM(Z34:Z35)</f>
        <v>0</v>
      </c>
      <c r="AA33" s="218">
        <f t="shared" si="14"/>
        <v>0</v>
      </c>
      <c r="AB33" s="218">
        <f t="shared" si="14"/>
        <v>0</v>
      </c>
      <c r="AC33" s="218">
        <f t="shared" si="14"/>
        <v>0</v>
      </c>
      <c r="AD33" s="218">
        <f t="shared" si="14"/>
        <v>0</v>
      </c>
      <c r="AE33" s="218">
        <f t="shared" si="14"/>
        <v>0</v>
      </c>
      <c r="AF33" s="216">
        <f t="shared" si="14"/>
        <v>0</v>
      </c>
      <c r="AG33" s="218">
        <f t="shared" si="14"/>
        <v>0</v>
      </c>
      <c r="AH33" s="216">
        <f t="shared" si="14"/>
        <v>0</v>
      </c>
      <c r="AI33" s="215"/>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row>
    <row r="34" spans="1:63" ht="47.25" x14ac:dyDescent="0.25">
      <c r="A34" s="151" t="s">
        <v>132</v>
      </c>
      <c r="B34" s="152" t="s">
        <v>133</v>
      </c>
      <c r="C34" s="215" t="s">
        <v>101</v>
      </c>
      <c r="D34" s="215" t="s">
        <v>101</v>
      </c>
      <c r="E34" s="215" t="s">
        <v>101</v>
      </c>
      <c r="F34" s="215" t="s">
        <v>101</v>
      </c>
      <c r="G34" s="215" t="s">
        <v>101</v>
      </c>
      <c r="H34" s="215" t="s">
        <v>101</v>
      </c>
      <c r="I34" s="215" t="s">
        <v>101</v>
      </c>
      <c r="J34" s="218">
        <v>0</v>
      </c>
      <c r="K34" s="257">
        <f t="shared" si="12"/>
        <v>0</v>
      </c>
      <c r="L34" s="218">
        <v>0</v>
      </c>
      <c r="M34" s="218">
        <v>0</v>
      </c>
      <c r="N34" s="218">
        <v>0</v>
      </c>
      <c r="O34" s="218">
        <v>0</v>
      </c>
      <c r="P34" s="257">
        <f t="shared" si="13"/>
        <v>0</v>
      </c>
      <c r="Q34" s="218">
        <v>0</v>
      </c>
      <c r="R34" s="218">
        <v>0</v>
      </c>
      <c r="S34" s="218">
        <v>0</v>
      </c>
      <c r="T34" s="218">
        <v>0</v>
      </c>
      <c r="U34" s="148" t="s">
        <v>101</v>
      </c>
      <c r="V34" s="218">
        <v>0</v>
      </c>
      <c r="W34" s="148" t="s">
        <v>101</v>
      </c>
      <c r="X34" s="218">
        <v>0</v>
      </c>
      <c r="Y34" s="148" t="s">
        <v>101</v>
      </c>
      <c r="Z34" s="257">
        <v>0</v>
      </c>
      <c r="AA34" s="218">
        <v>0</v>
      </c>
      <c r="AB34" s="218">
        <v>0</v>
      </c>
      <c r="AC34" s="218">
        <v>0</v>
      </c>
      <c r="AD34" s="218">
        <v>0</v>
      </c>
      <c r="AE34" s="218">
        <v>0</v>
      </c>
      <c r="AF34" s="216">
        <v>0</v>
      </c>
      <c r="AG34" s="218">
        <v>0</v>
      </c>
      <c r="AH34" s="216">
        <v>0</v>
      </c>
      <c r="AI34" s="215"/>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row>
    <row r="35" spans="1:63" ht="31.5" x14ac:dyDescent="0.25">
      <c r="A35" s="151" t="s">
        <v>134</v>
      </c>
      <c r="B35" s="152" t="s">
        <v>135</v>
      </c>
      <c r="C35" s="215" t="s">
        <v>101</v>
      </c>
      <c r="D35" s="215" t="s">
        <v>101</v>
      </c>
      <c r="E35" s="215" t="s">
        <v>101</v>
      </c>
      <c r="F35" s="215" t="s">
        <v>101</v>
      </c>
      <c r="G35" s="215" t="s">
        <v>101</v>
      </c>
      <c r="H35" s="215" t="s">
        <v>101</v>
      </c>
      <c r="I35" s="215" t="s">
        <v>101</v>
      </c>
      <c r="J35" s="218">
        <v>0</v>
      </c>
      <c r="K35" s="257">
        <f t="shared" si="12"/>
        <v>0</v>
      </c>
      <c r="L35" s="218">
        <v>0</v>
      </c>
      <c r="M35" s="218">
        <v>0</v>
      </c>
      <c r="N35" s="218">
        <v>0</v>
      </c>
      <c r="O35" s="218">
        <v>0</v>
      </c>
      <c r="P35" s="257">
        <f t="shared" si="13"/>
        <v>0</v>
      </c>
      <c r="Q35" s="218">
        <v>0</v>
      </c>
      <c r="R35" s="218">
        <v>0</v>
      </c>
      <c r="S35" s="218">
        <v>0</v>
      </c>
      <c r="T35" s="218">
        <v>0</v>
      </c>
      <c r="U35" s="148" t="s">
        <v>101</v>
      </c>
      <c r="V35" s="218">
        <v>0</v>
      </c>
      <c r="W35" s="148" t="s">
        <v>101</v>
      </c>
      <c r="X35" s="218">
        <v>0</v>
      </c>
      <c r="Y35" s="148" t="s">
        <v>101</v>
      </c>
      <c r="Z35" s="257">
        <v>0</v>
      </c>
      <c r="AA35" s="218">
        <v>0</v>
      </c>
      <c r="AB35" s="218">
        <v>0</v>
      </c>
      <c r="AC35" s="218">
        <v>0</v>
      </c>
      <c r="AD35" s="218">
        <v>0</v>
      </c>
      <c r="AE35" s="218">
        <v>0</v>
      </c>
      <c r="AF35" s="216">
        <v>0</v>
      </c>
      <c r="AG35" s="218">
        <v>0</v>
      </c>
      <c r="AH35" s="216">
        <v>0</v>
      </c>
      <c r="AI35" s="215"/>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row>
    <row r="36" spans="1:63" ht="31.5" x14ac:dyDescent="0.25">
      <c r="A36" s="151" t="s">
        <v>136</v>
      </c>
      <c r="B36" s="152" t="s">
        <v>137</v>
      </c>
      <c r="C36" s="215" t="s">
        <v>101</v>
      </c>
      <c r="D36" s="215" t="s">
        <v>101</v>
      </c>
      <c r="E36" s="215" t="s">
        <v>101</v>
      </c>
      <c r="F36" s="215" t="s">
        <v>101</v>
      </c>
      <c r="G36" s="215" t="s">
        <v>101</v>
      </c>
      <c r="H36" s="215" t="s">
        <v>101</v>
      </c>
      <c r="I36" s="215" t="s">
        <v>101</v>
      </c>
      <c r="J36" s="218">
        <f>J37+J41</f>
        <v>0</v>
      </c>
      <c r="K36" s="257">
        <f t="shared" si="12"/>
        <v>0</v>
      </c>
      <c r="L36" s="218">
        <f>L37+L41</f>
        <v>0</v>
      </c>
      <c r="M36" s="218">
        <f>M37+M41</f>
        <v>0</v>
      </c>
      <c r="N36" s="218">
        <f>N37+N41</f>
        <v>0</v>
      </c>
      <c r="O36" s="218">
        <f>O37+O41</f>
        <v>0</v>
      </c>
      <c r="P36" s="257">
        <f t="shared" si="13"/>
        <v>0</v>
      </c>
      <c r="Q36" s="218">
        <f>Q37+Q41</f>
        <v>0</v>
      </c>
      <c r="R36" s="218">
        <f>R37+R41</f>
        <v>0</v>
      </c>
      <c r="S36" s="218">
        <f>S37+S41</f>
        <v>0</v>
      </c>
      <c r="T36" s="218">
        <f>T37+T41</f>
        <v>0</v>
      </c>
      <c r="U36" s="148" t="s">
        <v>101</v>
      </c>
      <c r="V36" s="218">
        <f>V37+V41</f>
        <v>0</v>
      </c>
      <c r="W36" s="148" t="s">
        <v>101</v>
      </c>
      <c r="X36" s="218">
        <f>X37+X41</f>
        <v>0</v>
      </c>
      <c r="Y36" s="148" t="s">
        <v>101</v>
      </c>
      <c r="Z36" s="257">
        <f t="shared" ref="Z36:AH36" si="15">Z37+Z41</f>
        <v>0</v>
      </c>
      <c r="AA36" s="218">
        <f t="shared" si="15"/>
        <v>0</v>
      </c>
      <c r="AB36" s="218">
        <f t="shared" si="15"/>
        <v>0</v>
      </c>
      <c r="AC36" s="218">
        <f t="shared" si="15"/>
        <v>0</v>
      </c>
      <c r="AD36" s="218">
        <f t="shared" si="15"/>
        <v>0</v>
      </c>
      <c r="AE36" s="218">
        <f t="shared" si="15"/>
        <v>0</v>
      </c>
      <c r="AF36" s="216">
        <f t="shared" si="15"/>
        <v>0</v>
      </c>
      <c r="AG36" s="218">
        <f t="shared" si="15"/>
        <v>0</v>
      </c>
      <c r="AH36" s="216">
        <f t="shared" si="15"/>
        <v>0</v>
      </c>
      <c r="AI36" s="215"/>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row>
    <row r="37" spans="1:63" ht="31.5" x14ac:dyDescent="0.25">
      <c r="A37" s="151" t="s">
        <v>138</v>
      </c>
      <c r="B37" s="152" t="s">
        <v>139</v>
      </c>
      <c r="C37" s="215" t="s">
        <v>101</v>
      </c>
      <c r="D37" s="215" t="s">
        <v>101</v>
      </c>
      <c r="E37" s="215" t="s">
        <v>101</v>
      </c>
      <c r="F37" s="215" t="s">
        <v>101</v>
      </c>
      <c r="G37" s="215" t="s">
        <v>101</v>
      </c>
      <c r="H37" s="215" t="s">
        <v>101</v>
      </c>
      <c r="I37" s="215" t="s">
        <v>101</v>
      </c>
      <c r="J37" s="218">
        <f>SUM(J38:J40)</f>
        <v>0</v>
      </c>
      <c r="K37" s="257">
        <f t="shared" si="12"/>
        <v>0</v>
      </c>
      <c r="L37" s="218">
        <f>SUM(L38:L40)</f>
        <v>0</v>
      </c>
      <c r="M37" s="218">
        <f>SUM(M38:M40)</f>
        <v>0</v>
      </c>
      <c r="N37" s="218">
        <f>SUM(N38:N40)</f>
        <v>0</v>
      </c>
      <c r="O37" s="218">
        <f>SUM(O38:O40)</f>
        <v>0</v>
      </c>
      <c r="P37" s="257">
        <f t="shared" si="13"/>
        <v>0</v>
      </c>
      <c r="Q37" s="218">
        <f>SUM(Q38:Q40)</f>
        <v>0</v>
      </c>
      <c r="R37" s="218">
        <f>SUM(R38:R40)</f>
        <v>0</v>
      </c>
      <c r="S37" s="218">
        <f>SUM(S38:S40)</f>
        <v>0</v>
      </c>
      <c r="T37" s="218">
        <f>SUM(T38:T40)</f>
        <v>0</v>
      </c>
      <c r="U37" s="148" t="s">
        <v>101</v>
      </c>
      <c r="V37" s="218">
        <f>SUM(V38:V40)</f>
        <v>0</v>
      </c>
      <c r="W37" s="148" t="s">
        <v>101</v>
      </c>
      <c r="X37" s="218">
        <f>SUM(X38:X40)</f>
        <v>0</v>
      </c>
      <c r="Y37" s="148" t="s">
        <v>101</v>
      </c>
      <c r="Z37" s="257">
        <f t="shared" ref="Z37:AH37" si="16">SUM(Z38:Z40)</f>
        <v>0</v>
      </c>
      <c r="AA37" s="218">
        <f t="shared" si="16"/>
        <v>0</v>
      </c>
      <c r="AB37" s="218">
        <f t="shared" si="16"/>
        <v>0</v>
      </c>
      <c r="AC37" s="218">
        <f t="shared" si="16"/>
        <v>0</v>
      </c>
      <c r="AD37" s="218">
        <f t="shared" si="16"/>
        <v>0</v>
      </c>
      <c r="AE37" s="218">
        <f t="shared" si="16"/>
        <v>0</v>
      </c>
      <c r="AF37" s="216">
        <f t="shared" si="16"/>
        <v>0</v>
      </c>
      <c r="AG37" s="218">
        <f t="shared" si="16"/>
        <v>0</v>
      </c>
      <c r="AH37" s="216">
        <f t="shared" si="16"/>
        <v>0</v>
      </c>
      <c r="AI37" s="215"/>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row>
    <row r="38" spans="1:63" ht="63" x14ac:dyDescent="0.25">
      <c r="A38" s="151" t="s">
        <v>138</v>
      </c>
      <c r="B38" s="152" t="s">
        <v>140</v>
      </c>
      <c r="C38" s="215" t="s">
        <v>101</v>
      </c>
      <c r="D38" s="215" t="s">
        <v>101</v>
      </c>
      <c r="E38" s="215" t="s">
        <v>101</v>
      </c>
      <c r="F38" s="215" t="s">
        <v>101</v>
      </c>
      <c r="G38" s="215" t="s">
        <v>101</v>
      </c>
      <c r="H38" s="215" t="s">
        <v>101</v>
      </c>
      <c r="I38" s="215" t="s">
        <v>101</v>
      </c>
      <c r="J38" s="218">
        <v>0</v>
      </c>
      <c r="K38" s="257">
        <f t="shared" si="12"/>
        <v>0</v>
      </c>
      <c r="L38" s="218">
        <v>0</v>
      </c>
      <c r="M38" s="218">
        <v>0</v>
      </c>
      <c r="N38" s="218">
        <v>0</v>
      </c>
      <c r="O38" s="218">
        <v>0</v>
      </c>
      <c r="P38" s="257">
        <f t="shared" si="13"/>
        <v>0</v>
      </c>
      <c r="Q38" s="218">
        <v>0</v>
      </c>
      <c r="R38" s="218">
        <v>0</v>
      </c>
      <c r="S38" s="218">
        <v>0</v>
      </c>
      <c r="T38" s="218">
        <v>0</v>
      </c>
      <c r="U38" s="148" t="s">
        <v>101</v>
      </c>
      <c r="V38" s="218">
        <v>0</v>
      </c>
      <c r="W38" s="148" t="s">
        <v>101</v>
      </c>
      <c r="X38" s="218">
        <v>0</v>
      </c>
      <c r="Y38" s="148" t="s">
        <v>101</v>
      </c>
      <c r="Z38" s="257">
        <v>0</v>
      </c>
      <c r="AA38" s="218">
        <v>0</v>
      </c>
      <c r="AB38" s="218">
        <v>0</v>
      </c>
      <c r="AC38" s="218">
        <v>0</v>
      </c>
      <c r="AD38" s="218">
        <v>0</v>
      </c>
      <c r="AE38" s="218">
        <v>0</v>
      </c>
      <c r="AF38" s="216">
        <v>0</v>
      </c>
      <c r="AG38" s="218">
        <v>0</v>
      </c>
      <c r="AH38" s="216">
        <v>0</v>
      </c>
      <c r="AI38" s="215"/>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row>
    <row r="39" spans="1:63" ht="63" x14ac:dyDescent="0.25">
      <c r="A39" s="151" t="s">
        <v>138</v>
      </c>
      <c r="B39" s="152" t="s">
        <v>141</v>
      </c>
      <c r="C39" s="215" t="s">
        <v>101</v>
      </c>
      <c r="D39" s="215" t="s">
        <v>101</v>
      </c>
      <c r="E39" s="215" t="s">
        <v>101</v>
      </c>
      <c r="F39" s="215" t="s">
        <v>101</v>
      </c>
      <c r="G39" s="215" t="s">
        <v>101</v>
      </c>
      <c r="H39" s="215" t="s">
        <v>101</v>
      </c>
      <c r="I39" s="215" t="s">
        <v>101</v>
      </c>
      <c r="J39" s="218">
        <v>0</v>
      </c>
      <c r="K39" s="257">
        <f t="shared" si="12"/>
        <v>0</v>
      </c>
      <c r="L39" s="218">
        <v>0</v>
      </c>
      <c r="M39" s="218">
        <v>0</v>
      </c>
      <c r="N39" s="218">
        <v>0</v>
      </c>
      <c r="O39" s="218">
        <v>0</v>
      </c>
      <c r="P39" s="257">
        <f t="shared" si="13"/>
        <v>0</v>
      </c>
      <c r="Q39" s="218">
        <v>0</v>
      </c>
      <c r="R39" s="218">
        <v>0</v>
      </c>
      <c r="S39" s="218">
        <v>0</v>
      </c>
      <c r="T39" s="218">
        <v>0</v>
      </c>
      <c r="U39" s="148" t="s">
        <v>101</v>
      </c>
      <c r="V39" s="218">
        <v>0</v>
      </c>
      <c r="W39" s="148" t="s">
        <v>101</v>
      </c>
      <c r="X39" s="218">
        <v>0</v>
      </c>
      <c r="Y39" s="148" t="s">
        <v>101</v>
      </c>
      <c r="Z39" s="257">
        <v>0</v>
      </c>
      <c r="AA39" s="218">
        <v>0</v>
      </c>
      <c r="AB39" s="218">
        <v>0</v>
      </c>
      <c r="AC39" s="218">
        <v>0</v>
      </c>
      <c r="AD39" s="218">
        <v>0</v>
      </c>
      <c r="AE39" s="218">
        <v>0</v>
      </c>
      <c r="AF39" s="216">
        <v>0</v>
      </c>
      <c r="AG39" s="218">
        <v>0</v>
      </c>
      <c r="AH39" s="216">
        <v>0</v>
      </c>
      <c r="AI39" s="215"/>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row>
    <row r="40" spans="1:63" ht="63" x14ac:dyDescent="0.25">
      <c r="A40" s="151" t="s">
        <v>138</v>
      </c>
      <c r="B40" s="152" t="s">
        <v>142</v>
      </c>
      <c r="C40" s="215" t="s">
        <v>101</v>
      </c>
      <c r="D40" s="215" t="s">
        <v>101</v>
      </c>
      <c r="E40" s="215" t="s">
        <v>101</v>
      </c>
      <c r="F40" s="215" t="s">
        <v>101</v>
      </c>
      <c r="G40" s="215" t="s">
        <v>101</v>
      </c>
      <c r="H40" s="215" t="s">
        <v>101</v>
      </c>
      <c r="I40" s="215" t="s">
        <v>101</v>
      </c>
      <c r="J40" s="218">
        <v>0</v>
      </c>
      <c r="K40" s="257">
        <f t="shared" si="12"/>
        <v>0</v>
      </c>
      <c r="L40" s="218">
        <v>0</v>
      </c>
      <c r="M40" s="218">
        <v>0</v>
      </c>
      <c r="N40" s="218">
        <v>0</v>
      </c>
      <c r="O40" s="218">
        <v>0</v>
      </c>
      <c r="P40" s="257">
        <f t="shared" si="13"/>
        <v>0</v>
      </c>
      <c r="Q40" s="218">
        <v>0</v>
      </c>
      <c r="R40" s="218">
        <v>0</v>
      </c>
      <c r="S40" s="218">
        <v>0</v>
      </c>
      <c r="T40" s="218">
        <v>0</v>
      </c>
      <c r="U40" s="148" t="s">
        <v>101</v>
      </c>
      <c r="V40" s="218">
        <v>0</v>
      </c>
      <c r="W40" s="148" t="s">
        <v>101</v>
      </c>
      <c r="X40" s="218">
        <v>0</v>
      </c>
      <c r="Y40" s="148" t="s">
        <v>101</v>
      </c>
      <c r="Z40" s="257">
        <v>0</v>
      </c>
      <c r="AA40" s="218">
        <v>0</v>
      </c>
      <c r="AB40" s="218">
        <v>0</v>
      </c>
      <c r="AC40" s="218">
        <v>0</v>
      </c>
      <c r="AD40" s="218">
        <v>0</v>
      </c>
      <c r="AE40" s="218">
        <v>0</v>
      </c>
      <c r="AF40" s="216">
        <v>0</v>
      </c>
      <c r="AG40" s="218">
        <v>0</v>
      </c>
      <c r="AH40" s="216">
        <v>0</v>
      </c>
      <c r="AI40" s="215"/>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row>
    <row r="41" spans="1:63" ht="31.5" x14ac:dyDescent="0.25">
      <c r="A41" s="151" t="s">
        <v>143</v>
      </c>
      <c r="B41" s="152" t="s">
        <v>139</v>
      </c>
      <c r="C41" s="215" t="s">
        <v>101</v>
      </c>
      <c r="D41" s="215" t="s">
        <v>101</v>
      </c>
      <c r="E41" s="215" t="s">
        <v>101</v>
      </c>
      <c r="F41" s="215" t="s">
        <v>101</v>
      </c>
      <c r="G41" s="215" t="s">
        <v>101</v>
      </c>
      <c r="H41" s="215" t="s">
        <v>101</v>
      </c>
      <c r="I41" s="215" t="s">
        <v>101</v>
      </c>
      <c r="J41" s="218">
        <f>SUM(J42:J44)</f>
        <v>0</v>
      </c>
      <c r="K41" s="257">
        <f t="shared" si="12"/>
        <v>0</v>
      </c>
      <c r="L41" s="218">
        <f>SUM(L42:L44)</f>
        <v>0</v>
      </c>
      <c r="M41" s="218">
        <f>SUM(M42:M44)</f>
        <v>0</v>
      </c>
      <c r="N41" s="218">
        <f>SUM(N42:N44)</f>
        <v>0</v>
      </c>
      <c r="O41" s="218">
        <f>SUM(O42:O44)</f>
        <v>0</v>
      </c>
      <c r="P41" s="257">
        <f t="shared" si="13"/>
        <v>0</v>
      </c>
      <c r="Q41" s="218">
        <f>SUM(Q42:Q44)</f>
        <v>0</v>
      </c>
      <c r="R41" s="218">
        <f>SUM(R42:R44)</f>
        <v>0</v>
      </c>
      <c r="S41" s="218">
        <f>SUM(S42:S44)</f>
        <v>0</v>
      </c>
      <c r="T41" s="218">
        <f>SUM(T42:T44)</f>
        <v>0</v>
      </c>
      <c r="U41" s="148" t="s">
        <v>101</v>
      </c>
      <c r="V41" s="218">
        <f>SUM(V42:V44)</f>
        <v>0</v>
      </c>
      <c r="W41" s="148" t="s">
        <v>101</v>
      </c>
      <c r="X41" s="218">
        <f>SUM(X42:X44)</f>
        <v>0</v>
      </c>
      <c r="Y41" s="148" t="s">
        <v>101</v>
      </c>
      <c r="Z41" s="257">
        <f t="shared" ref="Z41:AH41" si="17">SUM(Z42:Z44)</f>
        <v>0</v>
      </c>
      <c r="AA41" s="218">
        <f t="shared" si="17"/>
        <v>0</v>
      </c>
      <c r="AB41" s="218">
        <f t="shared" si="17"/>
        <v>0</v>
      </c>
      <c r="AC41" s="218">
        <f t="shared" si="17"/>
        <v>0</v>
      </c>
      <c r="AD41" s="218">
        <f t="shared" si="17"/>
        <v>0</v>
      </c>
      <c r="AE41" s="218">
        <f t="shared" si="17"/>
        <v>0</v>
      </c>
      <c r="AF41" s="216">
        <f t="shared" si="17"/>
        <v>0</v>
      </c>
      <c r="AG41" s="218">
        <f t="shared" si="17"/>
        <v>0</v>
      </c>
      <c r="AH41" s="216">
        <f t="shared" si="17"/>
        <v>0</v>
      </c>
      <c r="AI41" s="215"/>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row>
    <row r="42" spans="1:63" ht="63" x14ac:dyDescent="0.25">
      <c r="A42" s="151" t="s">
        <v>143</v>
      </c>
      <c r="B42" s="152" t="s">
        <v>140</v>
      </c>
      <c r="C42" s="215" t="s">
        <v>101</v>
      </c>
      <c r="D42" s="215" t="s">
        <v>101</v>
      </c>
      <c r="E42" s="215" t="s">
        <v>101</v>
      </c>
      <c r="F42" s="215" t="s">
        <v>101</v>
      </c>
      <c r="G42" s="215" t="s">
        <v>101</v>
      </c>
      <c r="H42" s="215" t="s">
        <v>101</v>
      </c>
      <c r="I42" s="215" t="s">
        <v>101</v>
      </c>
      <c r="J42" s="218">
        <v>0</v>
      </c>
      <c r="K42" s="257">
        <f t="shared" si="12"/>
        <v>0</v>
      </c>
      <c r="L42" s="218">
        <v>0</v>
      </c>
      <c r="M42" s="218">
        <v>0</v>
      </c>
      <c r="N42" s="218">
        <v>0</v>
      </c>
      <c r="O42" s="218">
        <v>0</v>
      </c>
      <c r="P42" s="257">
        <f t="shared" si="13"/>
        <v>0</v>
      </c>
      <c r="Q42" s="218">
        <v>0</v>
      </c>
      <c r="R42" s="218">
        <v>0</v>
      </c>
      <c r="S42" s="218">
        <v>0</v>
      </c>
      <c r="T42" s="218">
        <v>0</v>
      </c>
      <c r="U42" s="148" t="s">
        <v>101</v>
      </c>
      <c r="V42" s="218">
        <v>0</v>
      </c>
      <c r="W42" s="148" t="s">
        <v>101</v>
      </c>
      <c r="X42" s="218">
        <v>0</v>
      </c>
      <c r="Y42" s="148" t="s">
        <v>101</v>
      </c>
      <c r="Z42" s="257">
        <v>0</v>
      </c>
      <c r="AA42" s="218">
        <v>0</v>
      </c>
      <c r="AB42" s="218">
        <v>0</v>
      </c>
      <c r="AC42" s="218">
        <v>0</v>
      </c>
      <c r="AD42" s="218">
        <v>0</v>
      </c>
      <c r="AE42" s="218">
        <v>0</v>
      </c>
      <c r="AF42" s="216">
        <v>0</v>
      </c>
      <c r="AG42" s="218">
        <v>0</v>
      </c>
      <c r="AH42" s="216">
        <v>0</v>
      </c>
      <c r="AI42" s="215"/>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row>
    <row r="43" spans="1:63" ht="63" x14ac:dyDescent="0.25">
      <c r="A43" s="151" t="s">
        <v>143</v>
      </c>
      <c r="B43" s="152" t="s">
        <v>141</v>
      </c>
      <c r="C43" s="215" t="s">
        <v>101</v>
      </c>
      <c r="D43" s="215" t="s">
        <v>101</v>
      </c>
      <c r="E43" s="215" t="s">
        <v>101</v>
      </c>
      <c r="F43" s="215" t="s">
        <v>101</v>
      </c>
      <c r="G43" s="215" t="s">
        <v>101</v>
      </c>
      <c r="H43" s="215" t="s">
        <v>101</v>
      </c>
      <c r="I43" s="215" t="s">
        <v>101</v>
      </c>
      <c r="J43" s="218">
        <v>0</v>
      </c>
      <c r="K43" s="257">
        <f t="shared" si="12"/>
        <v>0</v>
      </c>
      <c r="L43" s="218">
        <v>0</v>
      </c>
      <c r="M43" s="218">
        <v>0</v>
      </c>
      <c r="N43" s="218">
        <v>0</v>
      </c>
      <c r="O43" s="218">
        <v>0</v>
      </c>
      <c r="P43" s="257">
        <f t="shared" si="13"/>
        <v>0</v>
      </c>
      <c r="Q43" s="218">
        <v>0</v>
      </c>
      <c r="R43" s="218">
        <v>0</v>
      </c>
      <c r="S43" s="218">
        <v>0</v>
      </c>
      <c r="T43" s="218">
        <v>0</v>
      </c>
      <c r="U43" s="148" t="s">
        <v>101</v>
      </c>
      <c r="V43" s="218">
        <v>0</v>
      </c>
      <c r="W43" s="148" t="s">
        <v>101</v>
      </c>
      <c r="X43" s="218">
        <v>0</v>
      </c>
      <c r="Y43" s="148" t="s">
        <v>101</v>
      </c>
      <c r="Z43" s="257">
        <v>0</v>
      </c>
      <c r="AA43" s="218">
        <v>0</v>
      </c>
      <c r="AB43" s="218">
        <v>0</v>
      </c>
      <c r="AC43" s="218">
        <v>0</v>
      </c>
      <c r="AD43" s="218">
        <v>0</v>
      </c>
      <c r="AE43" s="218">
        <v>0</v>
      </c>
      <c r="AF43" s="216">
        <v>0</v>
      </c>
      <c r="AG43" s="218">
        <v>0</v>
      </c>
      <c r="AH43" s="216">
        <v>0</v>
      </c>
      <c r="AI43" s="215"/>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row>
    <row r="44" spans="1:63" ht="63" x14ac:dyDescent="0.25">
      <c r="A44" s="151" t="s">
        <v>143</v>
      </c>
      <c r="B44" s="152" t="s">
        <v>144</v>
      </c>
      <c r="C44" s="215" t="s">
        <v>101</v>
      </c>
      <c r="D44" s="215" t="s">
        <v>101</v>
      </c>
      <c r="E44" s="215" t="s">
        <v>101</v>
      </c>
      <c r="F44" s="215" t="s">
        <v>101</v>
      </c>
      <c r="G44" s="215" t="s">
        <v>101</v>
      </c>
      <c r="H44" s="215" t="s">
        <v>101</v>
      </c>
      <c r="I44" s="215" t="s">
        <v>101</v>
      </c>
      <c r="J44" s="218">
        <v>0</v>
      </c>
      <c r="K44" s="257">
        <f t="shared" si="12"/>
        <v>0</v>
      </c>
      <c r="L44" s="218">
        <v>0</v>
      </c>
      <c r="M44" s="218">
        <v>0</v>
      </c>
      <c r="N44" s="218">
        <v>0</v>
      </c>
      <c r="O44" s="218">
        <v>0</v>
      </c>
      <c r="P44" s="257">
        <f t="shared" si="13"/>
        <v>0</v>
      </c>
      <c r="Q44" s="218">
        <v>0</v>
      </c>
      <c r="R44" s="218">
        <v>0</v>
      </c>
      <c r="S44" s="218">
        <v>0</v>
      </c>
      <c r="T44" s="218">
        <v>0</v>
      </c>
      <c r="U44" s="148" t="s">
        <v>101</v>
      </c>
      <c r="V44" s="218">
        <v>0</v>
      </c>
      <c r="W44" s="148" t="s">
        <v>101</v>
      </c>
      <c r="X44" s="218">
        <v>0</v>
      </c>
      <c r="Y44" s="148" t="s">
        <v>101</v>
      </c>
      <c r="Z44" s="257">
        <v>0</v>
      </c>
      <c r="AA44" s="218">
        <v>0</v>
      </c>
      <c r="AB44" s="218">
        <v>0</v>
      </c>
      <c r="AC44" s="218">
        <v>0</v>
      </c>
      <c r="AD44" s="218">
        <v>0</v>
      </c>
      <c r="AE44" s="218">
        <v>0</v>
      </c>
      <c r="AF44" s="216">
        <v>0</v>
      </c>
      <c r="AG44" s="218">
        <v>0</v>
      </c>
      <c r="AH44" s="216">
        <v>0</v>
      </c>
      <c r="AI44" s="215"/>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row>
    <row r="45" spans="1:63" ht="47.25" x14ac:dyDescent="0.25">
      <c r="A45" s="151" t="s">
        <v>145</v>
      </c>
      <c r="B45" s="152" t="s">
        <v>146</v>
      </c>
      <c r="C45" s="215" t="s">
        <v>101</v>
      </c>
      <c r="D45" s="215" t="s">
        <v>101</v>
      </c>
      <c r="E45" s="215" t="s">
        <v>101</v>
      </c>
      <c r="F45" s="215" t="s">
        <v>101</v>
      </c>
      <c r="G45" s="215" t="s">
        <v>101</v>
      </c>
      <c r="H45" s="215" t="s">
        <v>101</v>
      </c>
      <c r="I45" s="215" t="s">
        <v>101</v>
      </c>
      <c r="J45" s="218">
        <f>SUM(J46:J47)</f>
        <v>0</v>
      </c>
      <c r="K45" s="257">
        <f t="shared" si="12"/>
        <v>0</v>
      </c>
      <c r="L45" s="218">
        <f>SUM(L46:L47)</f>
        <v>0</v>
      </c>
      <c r="M45" s="218">
        <f>SUM(M46:M47)</f>
        <v>0</v>
      </c>
      <c r="N45" s="218">
        <f>SUM(N46:N47)</f>
        <v>0</v>
      </c>
      <c r="O45" s="218">
        <f>SUM(O46:O47)</f>
        <v>0</v>
      </c>
      <c r="P45" s="257">
        <f t="shared" si="13"/>
        <v>0</v>
      </c>
      <c r="Q45" s="218">
        <f>SUM(Q46:Q47)</f>
        <v>0</v>
      </c>
      <c r="R45" s="218">
        <f>SUM(R46:R47)</f>
        <v>0</v>
      </c>
      <c r="S45" s="218">
        <f>SUM(S46:S47)</f>
        <v>0</v>
      </c>
      <c r="T45" s="218">
        <f>SUM(T46:T47)</f>
        <v>0</v>
      </c>
      <c r="U45" s="148" t="s">
        <v>101</v>
      </c>
      <c r="V45" s="218">
        <f>SUM(V46:V47)</f>
        <v>0</v>
      </c>
      <c r="W45" s="148" t="s">
        <v>101</v>
      </c>
      <c r="X45" s="218">
        <f>SUM(X46:X47)</f>
        <v>0</v>
      </c>
      <c r="Y45" s="148" t="s">
        <v>101</v>
      </c>
      <c r="Z45" s="257">
        <f t="shared" ref="Z45:AH45" si="18">SUM(Z46:Z47)</f>
        <v>0</v>
      </c>
      <c r="AA45" s="218">
        <f t="shared" si="18"/>
        <v>0</v>
      </c>
      <c r="AB45" s="218">
        <f t="shared" si="18"/>
        <v>0</v>
      </c>
      <c r="AC45" s="218">
        <f t="shared" si="18"/>
        <v>0</v>
      </c>
      <c r="AD45" s="218">
        <f t="shared" si="18"/>
        <v>0</v>
      </c>
      <c r="AE45" s="218">
        <f t="shared" si="18"/>
        <v>0</v>
      </c>
      <c r="AF45" s="216">
        <f t="shared" si="18"/>
        <v>0</v>
      </c>
      <c r="AG45" s="218">
        <f t="shared" si="18"/>
        <v>0</v>
      </c>
      <c r="AH45" s="216">
        <f t="shared" si="18"/>
        <v>0</v>
      </c>
      <c r="AI45" s="215"/>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row>
    <row r="46" spans="1:63" ht="47.25" x14ac:dyDescent="0.25">
      <c r="A46" s="151" t="s">
        <v>147</v>
      </c>
      <c r="B46" s="152" t="s">
        <v>148</v>
      </c>
      <c r="C46" s="215" t="s">
        <v>101</v>
      </c>
      <c r="D46" s="215" t="s">
        <v>101</v>
      </c>
      <c r="E46" s="215" t="s">
        <v>101</v>
      </c>
      <c r="F46" s="215" t="s">
        <v>101</v>
      </c>
      <c r="G46" s="215" t="s">
        <v>101</v>
      </c>
      <c r="H46" s="215" t="s">
        <v>101</v>
      </c>
      <c r="I46" s="215" t="s">
        <v>101</v>
      </c>
      <c r="J46" s="218">
        <v>0</v>
      </c>
      <c r="K46" s="257">
        <f t="shared" si="12"/>
        <v>0</v>
      </c>
      <c r="L46" s="218">
        <v>0</v>
      </c>
      <c r="M46" s="218">
        <v>0</v>
      </c>
      <c r="N46" s="218">
        <v>0</v>
      </c>
      <c r="O46" s="218">
        <v>0</v>
      </c>
      <c r="P46" s="257">
        <f t="shared" si="13"/>
        <v>0</v>
      </c>
      <c r="Q46" s="218">
        <v>0</v>
      </c>
      <c r="R46" s="218">
        <v>0</v>
      </c>
      <c r="S46" s="218">
        <v>0</v>
      </c>
      <c r="T46" s="218">
        <v>0</v>
      </c>
      <c r="U46" s="148" t="s">
        <v>101</v>
      </c>
      <c r="V46" s="218">
        <v>0</v>
      </c>
      <c r="W46" s="148" t="s">
        <v>101</v>
      </c>
      <c r="X46" s="218">
        <v>0</v>
      </c>
      <c r="Y46" s="148" t="s">
        <v>101</v>
      </c>
      <c r="Z46" s="257">
        <v>0</v>
      </c>
      <c r="AA46" s="218">
        <v>0</v>
      </c>
      <c r="AB46" s="218">
        <v>0</v>
      </c>
      <c r="AC46" s="218">
        <v>0</v>
      </c>
      <c r="AD46" s="218">
        <v>0</v>
      </c>
      <c r="AE46" s="218">
        <v>0</v>
      </c>
      <c r="AF46" s="216">
        <v>0</v>
      </c>
      <c r="AG46" s="218">
        <v>0</v>
      </c>
      <c r="AH46" s="216">
        <v>0</v>
      </c>
      <c r="AI46" s="215"/>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row>
    <row r="47" spans="1:63" ht="47.25" x14ac:dyDescent="0.25">
      <c r="A47" s="151" t="s">
        <v>149</v>
      </c>
      <c r="B47" s="152" t="s">
        <v>150</v>
      </c>
      <c r="C47" s="215" t="s">
        <v>101</v>
      </c>
      <c r="D47" s="215" t="s">
        <v>101</v>
      </c>
      <c r="E47" s="215" t="s">
        <v>101</v>
      </c>
      <c r="F47" s="215" t="s">
        <v>101</v>
      </c>
      <c r="G47" s="215" t="s">
        <v>101</v>
      </c>
      <c r="H47" s="215" t="s">
        <v>101</v>
      </c>
      <c r="I47" s="215" t="s">
        <v>101</v>
      </c>
      <c r="J47" s="218">
        <v>0</v>
      </c>
      <c r="K47" s="257">
        <f t="shared" si="12"/>
        <v>0</v>
      </c>
      <c r="L47" s="218">
        <v>0</v>
      </c>
      <c r="M47" s="218">
        <v>0</v>
      </c>
      <c r="N47" s="218">
        <v>0</v>
      </c>
      <c r="O47" s="218">
        <v>0</v>
      </c>
      <c r="P47" s="257">
        <f t="shared" si="13"/>
        <v>0</v>
      </c>
      <c r="Q47" s="218">
        <v>0</v>
      </c>
      <c r="R47" s="218">
        <v>0</v>
      </c>
      <c r="S47" s="218">
        <v>0</v>
      </c>
      <c r="T47" s="218">
        <v>0</v>
      </c>
      <c r="U47" s="148" t="s">
        <v>101</v>
      </c>
      <c r="V47" s="218">
        <v>0</v>
      </c>
      <c r="W47" s="148" t="s">
        <v>101</v>
      </c>
      <c r="X47" s="218">
        <v>0</v>
      </c>
      <c r="Y47" s="148" t="s">
        <v>101</v>
      </c>
      <c r="Z47" s="257">
        <v>0</v>
      </c>
      <c r="AA47" s="218">
        <v>0</v>
      </c>
      <c r="AB47" s="218">
        <v>0</v>
      </c>
      <c r="AC47" s="218">
        <v>0</v>
      </c>
      <c r="AD47" s="218">
        <v>0</v>
      </c>
      <c r="AE47" s="218">
        <v>0</v>
      </c>
      <c r="AF47" s="216">
        <v>0</v>
      </c>
      <c r="AG47" s="218">
        <v>0</v>
      </c>
      <c r="AH47" s="216">
        <v>0</v>
      </c>
      <c r="AI47" s="215"/>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row>
    <row r="48" spans="1:63" ht="31.5" x14ac:dyDescent="0.25">
      <c r="A48" s="151" t="s">
        <v>151</v>
      </c>
      <c r="B48" s="152" t="s">
        <v>152</v>
      </c>
      <c r="C48" s="215" t="s">
        <v>101</v>
      </c>
      <c r="D48" s="215" t="s">
        <v>101</v>
      </c>
      <c r="E48" s="215" t="s">
        <v>101</v>
      </c>
      <c r="F48" s="215" t="s">
        <v>101</v>
      </c>
      <c r="G48" s="215" t="s">
        <v>101</v>
      </c>
      <c r="H48" s="215" t="s">
        <v>101</v>
      </c>
      <c r="I48" s="215" t="s">
        <v>101</v>
      </c>
      <c r="J48" s="218">
        <f>J49+J68+J75</f>
        <v>4.033508474576271</v>
      </c>
      <c r="K48" s="257">
        <f t="shared" si="12"/>
        <v>47.828821803389822</v>
      </c>
      <c r="L48" s="218">
        <f>L49+L68+L75</f>
        <v>2.3520569050847451</v>
      </c>
      <c r="M48" s="218">
        <f>M49+M68+M75</f>
        <v>16.881770661016951</v>
      </c>
      <c r="N48" s="218">
        <f>N49+N68+N75</f>
        <v>25.220253016949147</v>
      </c>
      <c r="O48" s="218">
        <f>O49+O68+O75</f>
        <v>3.3747412203389833</v>
      </c>
      <c r="P48" s="257">
        <f t="shared" si="13"/>
        <v>1.8547969999999998</v>
      </c>
      <c r="Q48" s="218">
        <f>Q49+Q68+Q75</f>
        <v>2.3E-2</v>
      </c>
      <c r="R48" s="218">
        <f>R49+R68+R75</f>
        <v>1.522797</v>
      </c>
      <c r="S48" s="218">
        <f>S49+S68+S75</f>
        <v>0.27200000000000002</v>
      </c>
      <c r="T48" s="218">
        <f>T49+T68+T75</f>
        <v>3.6999999999999998E-2</v>
      </c>
      <c r="U48" s="148" t="s">
        <v>101</v>
      </c>
      <c r="V48" s="218">
        <f>V49+V68+V75</f>
        <v>26.320419000000001</v>
      </c>
      <c r="W48" s="148" t="s">
        <v>101</v>
      </c>
      <c r="X48" s="218">
        <f>X49+X68+X75</f>
        <v>10.335500000000001</v>
      </c>
      <c r="Y48" s="148" t="s">
        <v>101</v>
      </c>
      <c r="Z48" s="257">
        <f t="shared" ref="Z48:AH48" si="19">Z49+Z68+Z75</f>
        <v>1.855</v>
      </c>
      <c r="AA48" s="218">
        <f t="shared" si="19"/>
        <v>15.985128305084746</v>
      </c>
      <c r="AB48" s="218">
        <f t="shared" si="19"/>
        <v>14.64034917</v>
      </c>
      <c r="AC48" s="218">
        <f t="shared" si="19"/>
        <v>15.984898999999999</v>
      </c>
      <c r="AD48" s="218">
        <f t="shared" si="19"/>
        <v>15.984898999999999</v>
      </c>
      <c r="AE48" s="218">
        <f t="shared" si="19"/>
        <v>10.335500000000001</v>
      </c>
      <c r="AF48" s="216">
        <f t="shared" si="19"/>
        <v>1.855</v>
      </c>
      <c r="AG48" s="218">
        <f t="shared" si="19"/>
        <v>10.335500000000001</v>
      </c>
      <c r="AH48" s="216">
        <f t="shared" si="19"/>
        <v>1.855</v>
      </c>
      <c r="AI48" s="215"/>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row>
    <row r="49" spans="1:63" ht="47.25" x14ac:dyDescent="0.25">
      <c r="A49" s="151" t="s">
        <v>153</v>
      </c>
      <c r="B49" s="152" t="s">
        <v>154</v>
      </c>
      <c r="C49" s="215" t="s">
        <v>101</v>
      </c>
      <c r="D49" s="215" t="s">
        <v>101</v>
      </c>
      <c r="E49" s="215" t="s">
        <v>101</v>
      </c>
      <c r="F49" s="215" t="s">
        <v>101</v>
      </c>
      <c r="G49" s="215" t="s">
        <v>101</v>
      </c>
      <c r="H49" s="215" t="s">
        <v>101</v>
      </c>
      <c r="I49" s="215" t="s">
        <v>101</v>
      </c>
      <c r="J49" s="218">
        <f>J50+J67</f>
        <v>1.6305084745762712</v>
      </c>
      <c r="K49" s="257">
        <f t="shared" si="12"/>
        <v>36.5454036</v>
      </c>
      <c r="L49" s="218">
        <f>L50+L67</f>
        <v>2.0308304983050842</v>
      </c>
      <c r="M49" s="218">
        <f>M50+M67</f>
        <v>12.528491525423728</v>
      </c>
      <c r="N49" s="218">
        <f>N50+N67</f>
        <v>19.247118644067793</v>
      </c>
      <c r="O49" s="218">
        <f>O50+O67</f>
        <v>2.7389629322033899</v>
      </c>
      <c r="P49" s="257">
        <f t="shared" si="13"/>
        <v>1.8547969999999998</v>
      </c>
      <c r="Q49" s="218">
        <f>Q50+Q67</f>
        <v>2.3E-2</v>
      </c>
      <c r="R49" s="218">
        <f>R50+R67</f>
        <v>1.522797</v>
      </c>
      <c r="S49" s="218">
        <f>S50+S67</f>
        <v>0.27200000000000002</v>
      </c>
      <c r="T49" s="218">
        <f>T50+T67</f>
        <v>3.6999999999999998E-2</v>
      </c>
      <c r="U49" s="148" t="s">
        <v>101</v>
      </c>
      <c r="V49" s="218">
        <f>V50+V67</f>
        <v>17.440580000000001</v>
      </c>
      <c r="W49" s="148" t="s">
        <v>101</v>
      </c>
      <c r="X49" s="218">
        <f>X50+X67</f>
        <v>10.335500000000001</v>
      </c>
      <c r="Y49" s="148" t="s">
        <v>101</v>
      </c>
      <c r="Z49" s="257">
        <f t="shared" ref="Z49:AH49" si="20">Z50+Z67</f>
        <v>1.855</v>
      </c>
      <c r="AA49" s="218">
        <f t="shared" si="20"/>
        <v>7.1050900000000006</v>
      </c>
      <c r="AB49" s="218">
        <f t="shared" si="20"/>
        <v>5.7603109099999994</v>
      </c>
      <c r="AC49" s="218">
        <f t="shared" si="20"/>
        <v>7.1050599999999999</v>
      </c>
      <c r="AD49" s="218">
        <f t="shared" si="20"/>
        <v>7.1050599999999999</v>
      </c>
      <c r="AE49" s="218">
        <f t="shared" si="20"/>
        <v>10.335500000000001</v>
      </c>
      <c r="AF49" s="216">
        <f t="shared" si="20"/>
        <v>1.855</v>
      </c>
      <c r="AG49" s="218">
        <f t="shared" si="20"/>
        <v>10.335500000000001</v>
      </c>
      <c r="AH49" s="216">
        <f t="shared" si="20"/>
        <v>1.855</v>
      </c>
      <c r="AI49" s="215"/>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row>
    <row r="50" spans="1:63" ht="31.5" x14ac:dyDescent="0.25">
      <c r="A50" s="151" t="s">
        <v>155</v>
      </c>
      <c r="B50" s="152" t="s">
        <v>156</v>
      </c>
      <c r="C50" s="215" t="s">
        <v>101</v>
      </c>
      <c r="D50" s="215" t="s">
        <v>101</v>
      </c>
      <c r="E50" s="215" t="s">
        <v>101</v>
      </c>
      <c r="F50" s="215" t="s">
        <v>101</v>
      </c>
      <c r="G50" s="215" t="s">
        <v>101</v>
      </c>
      <c r="H50" s="215" t="s">
        <v>101</v>
      </c>
      <c r="I50" s="215" t="s">
        <v>101</v>
      </c>
      <c r="J50" s="218">
        <f>SUM(J51:J66)</f>
        <v>1.6305084745762712</v>
      </c>
      <c r="K50" s="257">
        <f t="shared" si="12"/>
        <v>36.5454036</v>
      </c>
      <c r="L50" s="218">
        <f>SUM(L51:L66)</f>
        <v>2.0308304983050842</v>
      </c>
      <c r="M50" s="218">
        <f>SUM(M51:M66)</f>
        <v>12.528491525423728</v>
      </c>
      <c r="N50" s="218">
        <f>SUM(N51:N66)</f>
        <v>19.247118644067793</v>
      </c>
      <c r="O50" s="218">
        <f>SUM(O51:O66)</f>
        <v>2.7389629322033899</v>
      </c>
      <c r="P50" s="257">
        <f t="shared" si="13"/>
        <v>1.8547969999999998</v>
      </c>
      <c r="Q50" s="218">
        <f>SUM(Q51:Q66)</f>
        <v>2.3E-2</v>
      </c>
      <c r="R50" s="218">
        <f>SUM(R51:R66)</f>
        <v>1.522797</v>
      </c>
      <c r="S50" s="218">
        <f>SUM(S51:S66)</f>
        <v>0.27200000000000002</v>
      </c>
      <c r="T50" s="218">
        <f>SUM(T51:T66)</f>
        <v>3.6999999999999998E-2</v>
      </c>
      <c r="U50" s="148" t="s">
        <v>101</v>
      </c>
      <c r="V50" s="218">
        <f>SUM(V51:V66)</f>
        <v>17.440580000000001</v>
      </c>
      <c r="W50" s="148" t="s">
        <v>101</v>
      </c>
      <c r="X50" s="218">
        <f>SUM(X51:X66)</f>
        <v>10.335500000000001</v>
      </c>
      <c r="Y50" s="148" t="s">
        <v>101</v>
      </c>
      <c r="Z50" s="257">
        <f t="shared" ref="Z50:AH50" si="21">SUM(Z51:Z66)</f>
        <v>1.855</v>
      </c>
      <c r="AA50" s="218">
        <f t="shared" si="21"/>
        <v>7.1050900000000006</v>
      </c>
      <c r="AB50" s="218">
        <f t="shared" si="21"/>
        <v>5.7603109099999994</v>
      </c>
      <c r="AC50" s="218">
        <f t="shared" si="21"/>
        <v>7.1050599999999999</v>
      </c>
      <c r="AD50" s="218">
        <f t="shared" si="21"/>
        <v>7.1050599999999999</v>
      </c>
      <c r="AE50" s="218">
        <f t="shared" si="21"/>
        <v>10.335500000000001</v>
      </c>
      <c r="AF50" s="216">
        <f t="shared" si="21"/>
        <v>1.855</v>
      </c>
      <c r="AG50" s="218">
        <f t="shared" si="21"/>
        <v>10.335500000000001</v>
      </c>
      <c r="AH50" s="216">
        <f t="shared" si="21"/>
        <v>1.855</v>
      </c>
      <c r="AI50" s="215"/>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row>
    <row r="51" spans="1:63" ht="47.25" x14ac:dyDescent="0.25">
      <c r="A51" s="151" t="s">
        <v>155</v>
      </c>
      <c r="B51" s="225" t="s">
        <v>396</v>
      </c>
      <c r="C51" s="215" t="s">
        <v>101</v>
      </c>
      <c r="D51" s="215" t="s">
        <v>101</v>
      </c>
      <c r="E51" s="215">
        <v>2014</v>
      </c>
      <c r="F51" s="219">
        <v>2017</v>
      </c>
      <c r="G51" s="219">
        <v>2017</v>
      </c>
      <c r="H51" s="215" t="s">
        <v>101</v>
      </c>
      <c r="I51" s="215" t="s">
        <v>101</v>
      </c>
      <c r="J51" s="218">
        <f>(0.611+1.313)/1.18</f>
        <v>1.6305084745762712</v>
      </c>
      <c r="K51" s="257">
        <f t="shared" si="12"/>
        <v>11.760832600000001</v>
      </c>
      <c r="L51" s="218">
        <v>0.51779660000000005</v>
      </c>
      <c r="M51" s="218">
        <v>3.915</v>
      </c>
      <c r="N51" s="216">
        <v>6.48</v>
      </c>
      <c r="O51" s="216">
        <v>0.84803600000000001</v>
      </c>
      <c r="P51" s="257">
        <f t="shared" si="13"/>
        <v>0.78293199999999996</v>
      </c>
      <c r="Q51" s="218">
        <v>0</v>
      </c>
      <c r="R51" s="218">
        <v>0.78293199999999996</v>
      </c>
      <c r="S51" s="216">
        <v>0</v>
      </c>
      <c r="T51" s="216">
        <v>0</v>
      </c>
      <c r="U51" s="148" t="s">
        <v>101</v>
      </c>
      <c r="V51" s="218">
        <v>6.3446100000000003</v>
      </c>
      <c r="W51" s="148" t="s">
        <v>101</v>
      </c>
      <c r="X51" s="218">
        <v>3.7480000000000002</v>
      </c>
      <c r="Y51" s="148" t="s">
        <v>101</v>
      </c>
      <c r="Z51" s="257">
        <v>0.78290999999999999</v>
      </c>
      <c r="AA51" s="218">
        <v>2.59659</v>
      </c>
      <c r="AB51" s="218">
        <v>1.8136779599999999</v>
      </c>
      <c r="AC51" s="218">
        <f>3.0639762/1.18</f>
        <v>2.59659</v>
      </c>
      <c r="AD51" s="218">
        <f>3.0639762/1.18</f>
        <v>2.59659</v>
      </c>
      <c r="AE51" s="218">
        <v>3.7480000000000002</v>
      </c>
      <c r="AF51" s="216">
        <v>0.78290999999999999</v>
      </c>
      <c r="AG51" s="218">
        <v>3.7480000000000002</v>
      </c>
      <c r="AH51" s="216">
        <v>0.78290999999999999</v>
      </c>
      <c r="AI51" s="215" t="s">
        <v>434</v>
      </c>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row>
    <row r="52" spans="1:63" x14ac:dyDescent="0.25">
      <c r="A52" s="151" t="s">
        <v>155</v>
      </c>
      <c r="B52" s="224" t="s">
        <v>159</v>
      </c>
      <c r="C52" s="215" t="s">
        <v>101</v>
      </c>
      <c r="D52" s="215" t="s">
        <v>101</v>
      </c>
      <c r="E52" s="215">
        <v>2016</v>
      </c>
      <c r="F52" s="215">
        <v>2016</v>
      </c>
      <c r="G52" s="215">
        <v>2017</v>
      </c>
      <c r="H52" s="215" t="s">
        <v>101</v>
      </c>
      <c r="I52" s="215" t="s">
        <v>101</v>
      </c>
      <c r="J52" s="218">
        <v>0</v>
      </c>
      <c r="K52" s="257">
        <f t="shared" si="12"/>
        <v>3.4491779661016952</v>
      </c>
      <c r="L52" s="218">
        <f>0.18/1.18</f>
        <v>0.15254237288135594</v>
      </c>
      <c r="M52" s="218">
        <f>1.417/1.18</f>
        <v>1.2008474576271186</v>
      </c>
      <c r="N52" s="218">
        <f>2.166/1.18</f>
        <v>1.8355932203389831</v>
      </c>
      <c r="O52" s="218">
        <f>0.30703/1.18</f>
        <v>0.26019491525423732</v>
      </c>
      <c r="P52" s="257">
        <f t="shared" si="13"/>
        <v>0.45654499999999998</v>
      </c>
      <c r="Q52" s="218">
        <v>0</v>
      </c>
      <c r="R52" s="218">
        <v>0.45654499999999998</v>
      </c>
      <c r="S52" s="218">
        <v>0</v>
      </c>
      <c r="T52" s="218">
        <v>0</v>
      </c>
      <c r="U52" s="148" t="s">
        <v>101</v>
      </c>
      <c r="V52" s="218">
        <v>3.4491499999999999</v>
      </c>
      <c r="W52" s="148" t="s">
        <v>101</v>
      </c>
      <c r="X52" s="218">
        <v>0</v>
      </c>
      <c r="Y52" s="148" t="s">
        <v>101</v>
      </c>
      <c r="Z52" s="257">
        <v>0.45677000000000001</v>
      </c>
      <c r="AA52" s="218">
        <f>4.07003/1.18</f>
        <v>3.4491779661016952</v>
      </c>
      <c r="AB52" s="218">
        <v>2.99263295</v>
      </c>
      <c r="AC52" s="218">
        <v>3.4491499999999999</v>
      </c>
      <c r="AD52" s="218">
        <v>3.4491499999999999</v>
      </c>
      <c r="AE52" s="218">
        <v>0</v>
      </c>
      <c r="AF52" s="216">
        <v>0.45677000000000001</v>
      </c>
      <c r="AG52" s="218">
        <v>0</v>
      </c>
      <c r="AH52" s="216">
        <v>0.45677000000000001</v>
      </c>
      <c r="AI52" s="215"/>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row>
    <row r="53" spans="1:63" x14ac:dyDescent="0.25">
      <c r="A53" s="151" t="s">
        <v>155</v>
      </c>
      <c r="B53" s="225" t="s">
        <v>161</v>
      </c>
      <c r="C53" s="215" t="s">
        <v>101</v>
      </c>
      <c r="D53" s="215" t="s">
        <v>101</v>
      </c>
      <c r="E53" s="215">
        <v>2016</v>
      </c>
      <c r="F53" s="215">
        <v>2016</v>
      </c>
      <c r="G53" s="215">
        <v>2017</v>
      </c>
      <c r="H53" s="215" t="s">
        <v>101</v>
      </c>
      <c r="I53" s="215" t="s">
        <v>101</v>
      </c>
      <c r="J53" s="218">
        <v>0</v>
      </c>
      <c r="K53" s="257">
        <f t="shared" si="12"/>
        <v>1.0593220338983051</v>
      </c>
      <c r="L53" s="218">
        <f>0.082/1.18</f>
        <v>6.9491525423728814E-2</v>
      </c>
      <c r="M53" s="218">
        <f>0.435/1.18</f>
        <v>0.36864406779661019</v>
      </c>
      <c r="N53" s="218">
        <f>0.639/1.18</f>
        <v>0.54152542372881363</v>
      </c>
      <c r="O53" s="218">
        <f>0.094/1.18</f>
        <v>7.9661016949152549E-2</v>
      </c>
      <c r="P53" s="257">
        <f t="shared" si="13"/>
        <v>0.10532</v>
      </c>
      <c r="Q53" s="218">
        <v>0</v>
      </c>
      <c r="R53" s="218">
        <v>0.10532</v>
      </c>
      <c r="S53" s="218">
        <v>0</v>
      </c>
      <c r="T53" s="218">
        <v>0</v>
      </c>
      <c r="U53" s="148" t="s">
        <v>101</v>
      </c>
      <c r="V53" s="218">
        <v>1.05932</v>
      </c>
      <c r="W53" s="148" t="s">
        <v>101</v>
      </c>
      <c r="X53" s="218">
        <v>0</v>
      </c>
      <c r="Y53" s="148" t="s">
        <v>101</v>
      </c>
      <c r="Z53" s="257">
        <v>0.10532</v>
      </c>
      <c r="AA53" s="218">
        <f>1.25/1.18</f>
        <v>1.0593220338983051</v>
      </c>
      <c r="AB53" s="218">
        <v>0.95399999999999996</v>
      </c>
      <c r="AC53" s="218">
        <v>1.05932</v>
      </c>
      <c r="AD53" s="218">
        <v>1.05932</v>
      </c>
      <c r="AE53" s="218">
        <v>0</v>
      </c>
      <c r="AF53" s="216">
        <v>0.10532</v>
      </c>
      <c r="AG53" s="218">
        <v>0</v>
      </c>
      <c r="AH53" s="216">
        <v>0.10532</v>
      </c>
      <c r="AI53" s="215"/>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row>
    <row r="54" spans="1:63" ht="31.5" x14ac:dyDescent="0.25">
      <c r="A54" s="151" t="s">
        <v>155</v>
      </c>
      <c r="B54" s="162" t="s">
        <v>163</v>
      </c>
      <c r="C54" s="215" t="s">
        <v>101</v>
      </c>
      <c r="D54" s="215" t="s">
        <v>101</v>
      </c>
      <c r="E54" s="215">
        <v>2015</v>
      </c>
      <c r="F54" s="215">
        <v>2017</v>
      </c>
      <c r="G54" s="219" t="s">
        <v>101</v>
      </c>
      <c r="H54" s="215" t="s">
        <v>101</v>
      </c>
      <c r="I54" s="215" t="s">
        <v>101</v>
      </c>
      <c r="J54" s="218">
        <v>0</v>
      </c>
      <c r="K54" s="257">
        <f t="shared" si="12"/>
        <v>4.5779699999999997</v>
      </c>
      <c r="L54" s="218">
        <v>0.3</v>
      </c>
      <c r="M54" s="218">
        <v>1.593</v>
      </c>
      <c r="N54" s="218">
        <v>2.34</v>
      </c>
      <c r="O54" s="218">
        <v>0.34497</v>
      </c>
      <c r="P54" s="257">
        <f t="shared" si="13"/>
        <v>0</v>
      </c>
      <c r="Q54" s="218">
        <v>0</v>
      </c>
      <c r="R54" s="218">
        <v>0</v>
      </c>
      <c r="S54" s="218">
        <v>0</v>
      </c>
      <c r="T54" s="218">
        <v>0</v>
      </c>
      <c r="U54" s="148" t="s">
        <v>101</v>
      </c>
      <c r="V54" s="218">
        <v>1.5269999999999999</v>
      </c>
      <c r="W54" s="148" t="s">
        <v>101</v>
      </c>
      <c r="X54" s="218">
        <v>1.5269999999999999</v>
      </c>
      <c r="Y54" s="148" t="s">
        <v>101</v>
      </c>
      <c r="Z54" s="257">
        <v>0</v>
      </c>
      <c r="AA54" s="218">
        <v>0</v>
      </c>
      <c r="AB54" s="218">
        <v>0</v>
      </c>
      <c r="AC54" s="218">
        <v>0</v>
      </c>
      <c r="AD54" s="218">
        <v>0</v>
      </c>
      <c r="AE54" s="218">
        <v>1.5269999999999999</v>
      </c>
      <c r="AF54" s="216">
        <v>0</v>
      </c>
      <c r="AG54" s="218">
        <v>1.5269999999999999</v>
      </c>
      <c r="AH54" s="216">
        <v>0</v>
      </c>
      <c r="AI54" s="215"/>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row>
    <row r="55" spans="1:63" x14ac:dyDescent="0.25">
      <c r="A55" s="151" t="s">
        <v>155</v>
      </c>
      <c r="B55" s="163" t="s">
        <v>165</v>
      </c>
      <c r="C55" s="215" t="s">
        <v>101</v>
      </c>
      <c r="D55" s="215" t="s">
        <v>101</v>
      </c>
      <c r="E55" s="215">
        <v>2015</v>
      </c>
      <c r="F55" s="215">
        <v>2017</v>
      </c>
      <c r="G55" s="219" t="s">
        <v>101</v>
      </c>
      <c r="H55" s="215" t="s">
        <v>101</v>
      </c>
      <c r="I55" s="215" t="s">
        <v>101</v>
      </c>
      <c r="J55" s="218">
        <v>0</v>
      </c>
      <c r="K55" s="257">
        <f t="shared" si="12"/>
        <v>9.451690000000001</v>
      </c>
      <c r="L55" s="218">
        <v>0.61899999999999999</v>
      </c>
      <c r="M55" s="218">
        <v>3.2890000000000001</v>
      </c>
      <c r="N55" s="218">
        <v>4.8310000000000004</v>
      </c>
      <c r="O55" s="218">
        <v>0.71269000000000005</v>
      </c>
      <c r="P55" s="257">
        <f t="shared" si="13"/>
        <v>0</v>
      </c>
      <c r="Q55" s="218">
        <v>0</v>
      </c>
      <c r="R55" s="218">
        <v>0</v>
      </c>
      <c r="S55" s="218">
        <v>0</v>
      </c>
      <c r="T55" s="218">
        <v>0</v>
      </c>
      <c r="U55" s="148" t="s">
        <v>101</v>
      </c>
      <c r="V55" s="218">
        <v>3.15</v>
      </c>
      <c r="W55" s="148" t="s">
        <v>101</v>
      </c>
      <c r="X55" s="218">
        <v>3.15</v>
      </c>
      <c r="Y55" s="148" t="s">
        <v>101</v>
      </c>
      <c r="Z55" s="257">
        <v>0</v>
      </c>
      <c r="AA55" s="218">
        <v>0</v>
      </c>
      <c r="AB55" s="218">
        <v>0</v>
      </c>
      <c r="AC55" s="218">
        <v>0</v>
      </c>
      <c r="AD55" s="218">
        <v>0</v>
      </c>
      <c r="AE55" s="218">
        <v>3.15</v>
      </c>
      <c r="AF55" s="216">
        <v>0</v>
      </c>
      <c r="AG55" s="218">
        <v>3.15</v>
      </c>
      <c r="AH55" s="216">
        <v>0</v>
      </c>
      <c r="AI55" s="215"/>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row>
    <row r="56" spans="1:63" x14ac:dyDescent="0.25">
      <c r="A56" s="151" t="s">
        <v>155</v>
      </c>
      <c r="B56" s="163" t="s">
        <v>167</v>
      </c>
      <c r="C56" s="215" t="s">
        <v>101</v>
      </c>
      <c r="D56" s="215" t="s">
        <v>101</v>
      </c>
      <c r="E56" s="215" t="s">
        <v>101</v>
      </c>
      <c r="F56" s="215" t="s">
        <v>101</v>
      </c>
      <c r="G56" s="215" t="s">
        <v>101</v>
      </c>
      <c r="H56" s="215" t="s">
        <v>101</v>
      </c>
      <c r="I56" s="215" t="s">
        <v>101</v>
      </c>
      <c r="J56" s="218">
        <v>0</v>
      </c>
      <c r="K56" s="257">
        <f t="shared" si="12"/>
        <v>0.56664400000000004</v>
      </c>
      <c r="L56" s="218">
        <v>3.6999999999999998E-2</v>
      </c>
      <c r="M56" s="218">
        <v>0.19700000000000001</v>
      </c>
      <c r="N56" s="218">
        <v>0.28999999999999998</v>
      </c>
      <c r="O56" s="218">
        <v>4.2644000000000001E-2</v>
      </c>
      <c r="P56" s="257">
        <f t="shared" si="13"/>
        <v>0</v>
      </c>
      <c r="Q56" s="218">
        <v>0</v>
      </c>
      <c r="R56" s="218">
        <v>0</v>
      </c>
      <c r="S56" s="218">
        <v>0</v>
      </c>
      <c r="T56" s="218">
        <v>0</v>
      </c>
      <c r="U56" s="148" t="s">
        <v>101</v>
      </c>
      <c r="V56" s="218">
        <v>0</v>
      </c>
      <c r="W56" s="148" t="s">
        <v>101</v>
      </c>
      <c r="X56" s="218">
        <v>0</v>
      </c>
      <c r="Y56" s="148" t="s">
        <v>101</v>
      </c>
      <c r="Z56" s="257">
        <v>0</v>
      </c>
      <c r="AA56" s="218">
        <v>0</v>
      </c>
      <c r="AB56" s="218">
        <v>0</v>
      </c>
      <c r="AC56" s="218">
        <v>0</v>
      </c>
      <c r="AD56" s="218">
        <v>0</v>
      </c>
      <c r="AE56" s="218">
        <v>0</v>
      </c>
      <c r="AF56" s="216">
        <v>0</v>
      </c>
      <c r="AG56" s="218">
        <v>0</v>
      </c>
      <c r="AH56" s="216">
        <v>0</v>
      </c>
      <c r="AI56" s="215"/>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row>
    <row r="57" spans="1:63" x14ac:dyDescent="0.25">
      <c r="A57" s="151" t="s">
        <v>155</v>
      </c>
      <c r="B57" s="164" t="s">
        <v>169</v>
      </c>
      <c r="C57" s="215" t="s">
        <v>101</v>
      </c>
      <c r="D57" s="215" t="s">
        <v>101</v>
      </c>
      <c r="E57" s="215">
        <v>2017</v>
      </c>
      <c r="F57" s="215">
        <v>2017</v>
      </c>
      <c r="G57" s="215" t="s">
        <v>101</v>
      </c>
      <c r="H57" s="215" t="s">
        <v>101</v>
      </c>
      <c r="I57" s="215" t="s">
        <v>101</v>
      </c>
      <c r="J57" s="218">
        <v>0</v>
      </c>
      <c r="K57" s="257">
        <f t="shared" si="12"/>
        <v>0.74152499999999999</v>
      </c>
      <c r="L57" s="218">
        <v>4.8000000000000001E-2</v>
      </c>
      <c r="M57" s="218">
        <v>0.25800000000000001</v>
      </c>
      <c r="N57" s="218">
        <v>0.38</v>
      </c>
      <c r="O57" s="218">
        <v>5.5524999999999998E-2</v>
      </c>
      <c r="P57" s="257">
        <f t="shared" si="13"/>
        <v>0</v>
      </c>
      <c r="Q57" s="218">
        <v>0</v>
      </c>
      <c r="R57" s="218">
        <v>0</v>
      </c>
      <c r="S57" s="218">
        <v>0</v>
      </c>
      <c r="T57" s="218">
        <v>0</v>
      </c>
      <c r="U57" s="148" t="s">
        <v>101</v>
      </c>
      <c r="V57" s="218">
        <v>0.74150000000000005</v>
      </c>
      <c r="W57" s="148" t="s">
        <v>101</v>
      </c>
      <c r="X57" s="218">
        <v>0.74150000000000005</v>
      </c>
      <c r="Y57" s="148" t="s">
        <v>101</v>
      </c>
      <c r="Z57" s="257">
        <v>0</v>
      </c>
      <c r="AA57" s="218">
        <v>0</v>
      </c>
      <c r="AB57" s="218">
        <v>0</v>
      </c>
      <c r="AC57" s="218">
        <v>0</v>
      </c>
      <c r="AD57" s="218">
        <v>0</v>
      </c>
      <c r="AE57" s="218">
        <v>0.74150000000000005</v>
      </c>
      <c r="AF57" s="216">
        <v>0</v>
      </c>
      <c r="AG57" s="218">
        <v>0.74150000000000005</v>
      </c>
      <c r="AH57" s="216">
        <v>0</v>
      </c>
      <c r="AI57" s="215"/>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row>
    <row r="58" spans="1:63" x14ac:dyDescent="0.25">
      <c r="A58" s="151" t="s">
        <v>155</v>
      </c>
      <c r="B58" s="164" t="s">
        <v>171</v>
      </c>
      <c r="C58" s="215" t="s">
        <v>101</v>
      </c>
      <c r="D58" s="215" t="s">
        <v>101</v>
      </c>
      <c r="E58" s="215">
        <v>2017</v>
      </c>
      <c r="F58" s="215">
        <v>2017</v>
      </c>
      <c r="G58" s="215" t="s">
        <v>101</v>
      </c>
      <c r="H58" s="215" t="s">
        <v>101</v>
      </c>
      <c r="I58" s="215" t="s">
        <v>101</v>
      </c>
      <c r="J58" s="218">
        <v>0</v>
      </c>
      <c r="K58" s="257">
        <f t="shared" si="12"/>
        <v>0.16215700000000002</v>
      </c>
      <c r="L58" s="218">
        <v>0.01</v>
      </c>
      <c r="M58" s="218">
        <v>5.6000000000000001E-2</v>
      </c>
      <c r="N58" s="218">
        <v>8.3000000000000004E-2</v>
      </c>
      <c r="O58" s="218">
        <v>1.3157E-2</v>
      </c>
      <c r="P58" s="257">
        <f t="shared" si="13"/>
        <v>0</v>
      </c>
      <c r="Q58" s="218">
        <v>0</v>
      </c>
      <c r="R58" s="218">
        <v>0</v>
      </c>
      <c r="S58" s="218">
        <v>0</v>
      </c>
      <c r="T58" s="218">
        <v>0</v>
      </c>
      <c r="U58" s="148" t="s">
        <v>101</v>
      </c>
      <c r="V58" s="218">
        <v>0.16200000000000001</v>
      </c>
      <c r="W58" s="148" t="s">
        <v>101</v>
      </c>
      <c r="X58" s="218">
        <v>0.16200000000000001</v>
      </c>
      <c r="Y58" s="148" t="s">
        <v>101</v>
      </c>
      <c r="Z58" s="257">
        <v>0</v>
      </c>
      <c r="AA58" s="218">
        <v>0</v>
      </c>
      <c r="AB58" s="218">
        <v>0</v>
      </c>
      <c r="AC58" s="218">
        <v>0</v>
      </c>
      <c r="AD58" s="218">
        <v>0</v>
      </c>
      <c r="AE58" s="218">
        <v>0.16200000000000001</v>
      </c>
      <c r="AF58" s="216">
        <v>0</v>
      </c>
      <c r="AG58" s="218">
        <v>0.16200000000000001</v>
      </c>
      <c r="AH58" s="216">
        <v>0</v>
      </c>
      <c r="AI58" s="215"/>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row>
    <row r="59" spans="1:63" x14ac:dyDescent="0.25">
      <c r="A59" s="151" t="s">
        <v>155</v>
      </c>
      <c r="B59" s="241" t="s">
        <v>173</v>
      </c>
      <c r="C59" s="215" t="s">
        <v>101</v>
      </c>
      <c r="D59" s="215" t="s">
        <v>101</v>
      </c>
      <c r="E59" s="215">
        <v>2017</v>
      </c>
      <c r="F59" s="215">
        <v>2017</v>
      </c>
      <c r="G59" s="215">
        <v>2017</v>
      </c>
      <c r="H59" s="215" t="s">
        <v>101</v>
      </c>
      <c r="I59" s="215" t="s">
        <v>101</v>
      </c>
      <c r="J59" s="218">
        <v>0</v>
      </c>
      <c r="K59" s="257">
        <f t="shared" si="12"/>
        <v>0.51</v>
      </c>
      <c r="L59" s="218">
        <v>2.3E-2</v>
      </c>
      <c r="M59" s="218">
        <v>0.17799999999999999</v>
      </c>
      <c r="N59" s="218">
        <v>0.27200000000000002</v>
      </c>
      <c r="O59" s="218">
        <v>3.6999999999999998E-2</v>
      </c>
      <c r="P59" s="257">
        <f t="shared" si="13"/>
        <v>0.51</v>
      </c>
      <c r="Q59" s="218">
        <v>2.3E-2</v>
      </c>
      <c r="R59" s="218">
        <v>0.17799999999999999</v>
      </c>
      <c r="S59" s="218">
        <v>0.27200000000000002</v>
      </c>
      <c r="T59" s="218">
        <v>3.6999999999999998E-2</v>
      </c>
      <c r="U59" s="148" t="s">
        <v>101</v>
      </c>
      <c r="V59" s="218">
        <v>0.51</v>
      </c>
      <c r="W59" s="148" t="s">
        <v>101</v>
      </c>
      <c r="X59" s="218">
        <v>0.51</v>
      </c>
      <c r="Y59" s="148" t="s">
        <v>101</v>
      </c>
      <c r="Z59" s="257">
        <v>0.51</v>
      </c>
      <c r="AA59" s="218">
        <v>0</v>
      </c>
      <c r="AB59" s="218">
        <v>0</v>
      </c>
      <c r="AC59" s="218">
        <v>0</v>
      </c>
      <c r="AD59" s="218">
        <v>0</v>
      </c>
      <c r="AE59" s="218">
        <v>0.51</v>
      </c>
      <c r="AF59" s="216">
        <v>0.51</v>
      </c>
      <c r="AG59" s="218">
        <v>0.51</v>
      </c>
      <c r="AH59" s="216">
        <v>0.51</v>
      </c>
      <c r="AI59" s="215"/>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row>
    <row r="60" spans="1:63" x14ac:dyDescent="0.25">
      <c r="A60" s="151" t="s">
        <v>155</v>
      </c>
      <c r="B60" s="164" t="s">
        <v>175</v>
      </c>
      <c r="C60" s="215" t="s">
        <v>101</v>
      </c>
      <c r="D60" s="215" t="s">
        <v>101</v>
      </c>
      <c r="E60" s="215">
        <v>2015</v>
      </c>
      <c r="F60" s="215">
        <v>2016</v>
      </c>
      <c r="G60" s="215" t="s">
        <v>101</v>
      </c>
      <c r="H60" s="215" t="s">
        <v>101</v>
      </c>
      <c r="I60" s="215" t="s">
        <v>101</v>
      </c>
      <c r="J60" s="218">
        <v>0</v>
      </c>
      <c r="K60" s="257">
        <f t="shared" ref="K60:K91" si="22">SUM(L60:O60)</f>
        <v>1.976102</v>
      </c>
      <c r="L60" s="218">
        <v>0.122</v>
      </c>
      <c r="M60" s="218">
        <v>0.68200000000000005</v>
      </c>
      <c r="N60" s="218">
        <v>1.0109999999999999</v>
      </c>
      <c r="O60" s="218">
        <v>0.161102</v>
      </c>
      <c r="P60" s="257">
        <f t="shared" ref="P60:P91" si="23">SUM(Q60:T60)</f>
        <v>0</v>
      </c>
      <c r="Q60" s="218">
        <v>0</v>
      </c>
      <c r="R60" s="218">
        <v>0</v>
      </c>
      <c r="S60" s="218">
        <v>0</v>
      </c>
      <c r="T60" s="218">
        <v>0</v>
      </c>
      <c r="U60" s="148" t="s">
        <v>101</v>
      </c>
      <c r="V60" s="218">
        <v>0</v>
      </c>
      <c r="W60" s="148" t="s">
        <v>101</v>
      </c>
      <c r="X60" s="218">
        <v>0</v>
      </c>
      <c r="Y60" s="148" t="s">
        <v>101</v>
      </c>
      <c r="Z60" s="257">
        <v>0</v>
      </c>
      <c r="AA60" s="218">
        <v>0</v>
      </c>
      <c r="AB60" s="218">
        <v>0</v>
      </c>
      <c r="AC60" s="218">
        <v>0</v>
      </c>
      <c r="AD60" s="218">
        <v>0</v>
      </c>
      <c r="AE60" s="218">
        <v>0</v>
      </c>
      <c r="AF60" s="216">
        <v>0</v>
      </c>
      <c r="AG60" s="218">
        <v>0</v>
      </c>
      <c r="AH60" s="216">
        <v>0</v>
      </c>
      <c r="AI60" s="215"/>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row>
    <row r="61" spans="1:63" x14ac:dyDescent="0.25">
      <c r="A61" s="151" t="s">
        <v>155</v>
      </c>
      <c r="B61" s="166" t="s">
        <v>177</v>
      </c>
      <c r="C61" s="215" t="s">
        <v>101</v>
      </c>
      <c r="D61" s="215" t="s">
        <v>101</v>
      </c>
      <c r="E61" s="215">
        <v>2016</v>
      </c>
      <c r="F61" s="215">
        <v>2016</v>
      </c>
      <c r="G61" s="215" t="s">
        <v>101</v>
      </c>
      <c r="H61" s="215" t="s">
        <v>101</v>
      </c>
      <c r="I61" s="215" t="s">
        <v>101</v>
      </c>
      <c r="J61" s="218">
        <v>0</v>
      </c>
      <c r="K61" s="257">
        <f t="shared" si="22"/>
        <v>0.49723699999999998</v>
      </c>
      <c r="L61" s="218">
        <v>3.1E-2</v>
      </c>
      <c r="M61" s="218">
        <v>0.17199999999999999</v>
      </c>
      <c r="N61" s="218">
        <v>0.254</v>
      </c>
      <c r="O61" s="218">
        <v>4.0237000000000002E-2</v>
      </c>
      <c r="P61" s="257">
        <f t="shared" si="23"/>
        <v>0</v>
      </c>
      <c r="Q61" s="218">
        <v>0</v>
      </c>
      <c r="R61" s="218">
        <v>0</v>
      </c>
      <c r="S61" s="218">
        <v>0</v>
      </c>
      <c r="T61" s="218">
        <v>0</v>
      </c>
      <c r="U61" s="148" t="s">
        <v>101</v>
      </c>
      <c r="V61" s="218">
        <v>0</v>
      </c>
      <c r="W61" s="148" t="s">
        <v>101</v>
      </c>
      <c r="X61" s="218">
        <v>0</v>
      </c>
      <c r="Y61" s="148" t="s">
        <v>101</v>
      </c>
      <c r="Z61" s="257">
        <v>0</v>
      </c>
      <c r="AA61" s="218">
        <v>0</v>
      </c>
      <c r="AB61" s="218">
        <v>0</v>
      </c>
      <c r="AC61" s="218">
        <v>0</v>
      </c>
      <c r="AD61" s="218">
        <v>0</v>
      </c>
      <c r="AE61" s="218">
        <v>0</v>
      </c>
      <c r="AF61" s="216">
        <v>0</v>
      </c>
      <c r="AG61" s="218">
        <v>0</v>
      </c>
      <c r="AH61" s="216">
        <v>0</v>
      </c>
      <c r="AI61" s="215"/>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row>
    <row r="62" spans="1:63" x14ac:dyDescent="0.25">
      <c r="A62" s="151" t="s">
        <v>155</v>
      </c>
      <c r="B62" s="167" t="s">
        <v>179</v>
      </c>
      <c r="C62" s="215" t="s">
        <v>101</v>
      </c>
      <c r="D62" s="215" t="s">
        <v>101</v>
      </c>
      <c r="E62" s="215">
        <v>2016</v>
      </c>
      <c r="F62" s="215">
        <v>2016</v>
      </c>
      <c r="G62" s="215" t="s">
        <v>101</v>
      </c>
      <c r="H62" s="215" t="s">
        <v>101</v>
      </c>
      <c r="I62" s="215" t="s">
        <v>101</v>
      </c>
      <c r="J62" s="218">
        <v>0</v>
      </c>
      <c r="K62" s="257">
        <f t="shared" si="22"/>
        <v>0.20879700000000001</v>
      </c>
      <c r="L62" s="218">
        <v>1.2999999999999999E-2</v>
      </c>
      <c r="M62" s="218">
        <v>7.1999999999999995E-2</v>
      </c>
      <c r="N62" s="218">
        <v>0.107</v>
      </c>
      <c r="O62" s="218">
        <v>1.6796999999999999E-2</v>
      </c>
      <c r="P62" s="257">
        <f t="shared" si="23"/>
        <v>0</v>
      </c>
      <c r="Q62" s="218">
        <v>0</v>
      </c>
      <c r="R62" s="218">
        <v>0</v>
      </c>
      <c r="S62" s="218">
        <v>0</v>
      </c>
      <c r="T62" s="218">
        <v>0</v>
      </c>
      <c r="U62" s="148" t="s">
        <v>101</v>
      </c>
      <c r="V62" s="218">
        <v>0</v>
      </c>
      <c r="W62" s="148" t="s">
        <v>101</v>
      </c>
      <c r="X62" s="218">
        <v>0</v>
      </c>
      <c r="Y62" s="148" t="s">
        <v>101</v>
      </c>
      <c r="Z62" s="257">
        <v>0</v>
      </c>
      <c r="AA62" s="218">
        <v>0</v>
      </c>
      <c r="AB62" s="218">
        <v>0</v>
      </c>
      <c r="AC62" s="218">
        <v>0</v>
      </c>
      <c r="AD62" s="218">
        <v>0</v>
      </c>
      <c r="AE62" s="218">
        <v>0</v>
      </c>
      <c r="AF62" s="216">
        <v>0</v>
      </c>
      <c r="AG62" s="218">
        <v>0</v>
      </c>
      <c r="AH62" s="216">
        <v>0</v>
      </c>
      <c r="AI62" s="215"/>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row>
    <row r="63" spans="1:63" x14ac:dyDescent="0.25">
      <c r="A63" s="151" t="s">
        <v>155</v>
      </c>
      <c r="B63" s="167" t="s">
        <v>181</v>
      </c>
      <c r="C63" s="215" t="s">
        <v>101</v>
      </c>
      <c r="D63" s="215" t="s">
        <v>101</v>
      </c>
      <c r="E63" s="215">
        <v>2016</v>
      </c>
      <c r="F63" s="215">
        <v>2016</v>
      </c>
      <c r="G63" s="215" t="s">
        <v>101</v>
      </c>
      <c r="H63" s="215" t="s">
        <v>101</v>
      </c>
      <c r="I63" s="215" t="s">
        <v>101</v>
      </c>
      <c r="J63" s="218">
        <v>0</v>
      </c>
      <c r="K63" s="257">
        <f t="shared" si="22"/>
        <v>0.36034699999999997</v>
      </c>
      <c r="L63" s="218">
        <v>2.1999999999999999E-2</v>
      </c>
      <c r="M63" s="218">
        <v>0.124</v>
      </c>
      <c r="N63" s="218">
        <v>0.185</v>
      </c>
      <c r="O63" s="218">
        <v>2.9347000000000002E-2</v>
      </c>
      <c r="P63" s="257">
        <f t="shared" si="23"/>
        <v>0</v>
      </c>
      <c r="Q63" s="218">
        <v>0</v>
      </c>
      <c r="R63" s="218">
        <v>0</v>
      </c>
      <c r="S63" s="218">
        <v>0</v>
      </c>
      <c r="T63" s="218">
        <v>0</v>
      </c>
      <c r="U63" s="148" t="s">
        <v>101</v>
      </c>
      <c r="V63" s="218">
        <v>0</v>
      </c>
      <c r="W63" s="148" t="s">
        <v>101</v>
      </c>
      <c r="X63" s="218">
        <v>0</v>
      </c>
      <c r="Y63" s="148" t="s">
        <v>101</v>
      </c>
      <c r="Z63" s="257">
        <v>0</v>
      </c>
      <c r="AA63" s="218">
        <v>0</v>
      </c>
      <c r="AB63" s="218">
        <v>0</v>
      </c>
      <c r="AC63" s="218">
        <v>0</v>
      </c>
      <c r="AD63" s="218">
        <v>0</v>
      </c>
      <c r="AE63" s="218">
        <v>0</v>
      </c>
      <c r="AF63" s="216">
        <v>0</v>
      </c>
      <c r="AG63" s="218">
        <v>0</v>
      </c>
      <c r="AH63" s="216">
        <v>0</v>
      </c>
      <c r="AI63" s="215"/>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row>
    <row r="64" spans="1:63" x14ac:dyDescent="0.25">
      <c r="A64" s="151" t="s">
        <v>155</v>
      </c>
      <c r="B64" s="166" t="s">
        <v>183</v>
      </c>
      <c r="C64" s="215" t="s">
        <v>101</v>
      </c>
      <c r="D64" s="215" t="s">
        <v>101</v>
      </c>
      <c r="E64" s="215">
        <v>2016</v>
      </c>
      <c r="F64" s="215">
        <v>2016</v>
      </c>
      <c r="G64" s="215" t="s">
        <v>101</v>
      </c>
      <c r="H64" s="215" t="s">
        <v>101</v>
      </c>
      <c r="I64" s="215" t="s">
        <v>101</v>
      </c>
      <c r="J64" s="218">
        <v>0</v>
      </c>
      <c r="K64" s="257">
        <f t="shared" si="22"/>
        <v>0.31080500000000005</v>
      </c>
      <c r="L64" s="218">
        <v>1.9E-2</v>
      </c>
      <c r="M64" s="218">
        <v>0.107</v>
      </c>
      <c r="N64" s="218">
        <v>0.159</v>
      </c>
      <c r="O64" s="218">
        <v>2.5805000000000002E-2</v>
      </c>
      <c r="P64" s="257">
        <f t="shared" si="23"/>
        <v>0</v>
      </c>
      <c r="Q64" s="218">
        <v>0</v>
      </c>
      <c r="R64" s="218">
        <v>0</v>
      </c>
      <c r="S64" s="218">
        <v>0</v>
      </c>
      <c r="T64" s="218">
        <v>0</v>
      </c>
      <c r="U64" s="148" t="s">
        <v>101</v>
      </c>
      <c r="V64" s="218">
        <v>0</v>
      </c>
      <c r="W64" s="148" t="s">
        <v>101</v>
      </c>
      <c r="X64" s="218">
        <v>0</v>
      </c>
      <c r="Y64" s="148" t="s">
        <v>101</v>
      </c>
      <c r="Z64" s="257">
        <v>0</v>
      </c>
      <c r="AA64" s="218">
        <v>0</v>
      </c>
      <c r="AB64" s="218">
        <v>0</v>
      </c>
      <c r="AC64" s="218">
        <v>0</v>
      </c>
      <c r="AD64" s="218">
        <v>0</v>
      </c>
      <c r="AE64" s="218">
        <v>0</v>
      </c>
      <c r="AF64" s="216">
        <v>0</v>
      </c>
      <c r="AG64" s="218">
        <v>0</v>
      </c>
      <c r="AH64" s="216">
        <v>0</v>
      </c>
      <c r="AI64" s="215"/>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row>
    <row r="65" spans="1:63" ht="30" x14ac:dyDescent="0.25">
      <c r="A65" s="151" t="s">
        <v>155</v>
      </c>
      <c r="B65" s="167" t="s">
        <v>185</v>
      </c>
      <c r="C65" s="215" t="s">
        <v>101</v>
      </c>
      <c r="D65" s="215" t="s">
        <v>101</v>
      </c>
      <c r="E65" s="215">
        <v>2016</v>
      </c>
      <c r="F65" s="215">
        <v>2016</v>
      </c>
      <c r="G65" s="215" t="s">
        <v>101</v>
      </c>
      <c r="H65" s="215" t="s">
        <v>101</v>
      </c>
      <c r="I65" s="215" t="s">
        <v>101</v>
      </c>
      <c r="J65" s="218">
        <v>0</v>
      </c>
      <c r="K65" s="257">
        <f t="shared" si="22"/>
        <v>0.41579700000000003</v>
      </c>
      <c r="L65" s="218">
        <v>2.5000000000000001E-2</v>
      </c>
      <c r="M65" s="218">
        <v>0.14299999999999999</v>
      </c>
      <c r="N65" s="218">
        <v>0.21299999999999999</v>
      </c>
      <c r="O65" s="218">
        <v>3.4797000000000002E-2</v>
      </c>
      <c r="P65" s="257">
        <f t="shared" si="23"/>
        <v>0</v>
      </c>
      <c r="Q65" s="218">
        <v>0</v>
      </c>
      <c r="R65" s="218">
        <v>0</v>
      </c>
      <c r="S65" s="218">
        <v>0</v>
      </c>
      <c r="T65" s="218">
        <v>0</v>
      </c>
      <c r="U65" s="148" t="s">
        <v>101</v>
      </c>
      <c r="V65" s="218">
        <v>0</v>
      </c>
      <c r="W65" s="148" t="s">
        <v>101</v>
      </c>
      <c r="X65" s="218">
        <v>0</v>
      </c>
      <c r="Y65" s="148" t="s">
        <v>101</v>
      </c>
      <c r="Z65" s="257">
        <v>0</v>
      </c>
      <c r="AA65" s="218">
        <v>0</v>
      </c>
      <c r="AB65" s="218">
        <v>0</v>
      </c>
      <c r="AC65" s="218">
        <v>0</v>
      </c>
      <c r="AD65" s="218">
        <v>0</v>
      </c>
      <c r="AE65" s="218">
        <v>0</v>
      </c>
      <c r="AF65" s="216">
        <v>0</v>
      </c>
      <c r="AG65" s="218">
        <v>0</v>
      </c>
      <c r="AH65" s="216">
        <v>0</v>
      </c>
      <c r="AI65" s="215"/>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row>
    <row r="66" spans="1:63" x14ac:dyDescent="0.25">
      <c r="A66" s="151" t="s">
        <v>155</v>
      </c>
      <c r="B66" s="164" t="s">
        <v>177</v>
      </c>
      <c r="C66" s="215" t="s">
        <v>101</v>
      </c>
      <c r="D66" s="215" t="s">
        <v>101</v>
      </c>
      <c r="E66" s="215">
        <v>2017</v>
      </c>
      <c r="F66" s="215">
        <v>2017</v>
      </c>
      <c r="G66" s="215" t="s">
        <v>101</v>
      </c>
      <c r="H66" s="215" t="s">
        <v>101</v>
      </c>
      <c r="I66" s="215" t="s">
        <v>101</v>
      </c>
      <c r="J66" s="218">
        <v>0</v>
      </c>
      <c r="K66" s="257">
        <f t="shared" si="22"/>
        <v>0.49699999999999994</v>
      </c>
      <c r="L66" s="218">
        <v>2.1999999999999999E-2</v>
      </c>
      <c r="M66" s="218">
        <v>0.17299999999999999</v>
      </c>
      <c r="N66" s="218">
        <v>0.26500000000000001</v>
      </c>
      <c r="O66" s="218">
        <v>3.6999999999999998E-2</v>
      </c>
      <c r="P66" s="257">
        <f t="shared" si="23"/>
        <v>0</v>
      </c>
      <c r="Q66" s="218">
        <v>0</v>
      </c>
      <c r="R66" s="218">
        <v>0</v>
      </c>
      <c r="S66" s="218">
        <v>0</v>
      </c>
      <c r="T66" s="218">
        <v>0</v>
      </c>
      <c r="U66" s="148" t="s">
        <v>101</v>
      </c>
      <c r="V66" s="218">
        <v>0.497</v>
      </c>
      <c r="W66" s="148" t="s">
        <v>101</v>
      </c>
      <c r="X66" s="218">
        <v>0.497</v>
      </c>
      <c r="Y66" s="148" t="s">
        <v>101</v>
      </c>
      <c r="Z66" s="257">
        <v>0</v>
      </c>
      <c r="AA66" s="218">
        <v>0</v>
      </c>
      <c r="AB66" s="218">
        <v>0</v>
      </c>
      <c r="AC66" s="218">
        <v>0</v>
      </c>
      <c r="AD66" s="218">
        <v>0</v>
      </c>
      <c r="AE66" s="218">
        <v>0.497</v>
      </c>
      <c r="AF66" s="216">
        <v>0</v>
      </c>
      <c r="AG66" s="218">
        <v>0.497</v>
      </c>
      <c r="AH66" s="216">
        <v>0</v>
      </c>
      <c r="AI66" s="215"/>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row>
    <row r="67" spans="1:63" ht="31.5" x14ac:dyDescent="0.25">
      <c r="A67" s="151" t="s">
        <v>188</v>
      </c>
      <c r="B67" s="152" t="s">
        <v>189</v>
      </c>
      <c r="C67" s="215" t="s">
        <v>101</v>
      </c>
      <c r="D67" s="215" t="s">
        <v>101</v>
      </c>
      <c r="E67" s="215" t="s">
        <v>101</v>
      </c>
      <c r="F67" s="215" t="s">
        <v>101</v>
      </c>
      <c r="G67" s="215" t="s">
        <v>101</v>
      </c>
      <c r="H67" s="215" t="s">
        <v>101</v>
      </c>
      <c r="I67" s="215" t="s">
        <v>101</v>
      </c>
      <c r="J67" s="218">
        <v>0</v>
      </c>
      <c r="K67" s="257">
        <f t="shared" si="22"/>
        <v>0</v>
      </c>
      <c r="L67" s="218">
        <v>0</v>
      </c>
      <c r="M67" s="218">
        <v>0</v>
      </c>
      <c r="N67" s="218">
        <v>0</v>
      </c>
      <c r="O67" s="218">
        <v>0</v>
      </c>
      <c r="P67" s="257">
        <f t="shared" si="23"/>
        <v>0</v>
      </c>
      <c r="Q67" s="218">
        <v>0</v>
      </c>
      <c r="R67" s="218">
        <v>0</v>
      </c>
      <c r="S67" s="218">
        <v>0</v>
      </c>
      <c r="T67" s="218">
        <v>0</v>
      </c>
      <c r="U67" s="148" t="s">
        <v>101</v>
      </c>
      <c r="V67" s="218">
        <v>0</v>
      </c>
      <c r="W67" s="148" t="s">
        <v>101</v>
      </c>
      <c r="X67" s="218">
        <v>0</v>
      </c>
      <c r="Y67" s="148" t="s">
        <v>101</v>
      </c>
      <c r="Z67" s="257">
        <v>0</v>
      </c>
      <c r="AA67" s="218">
        <v>0</v>
      </c>
      <c r="AB67" s="218">
        <v>0</v>
      </c>
      <c r="AC67" s="218">
        <v>0</v>
      </c>
      <c r="AD67" s="218">
        <v>0</v>
      </c>
      <c r="AE67" s="218">
        <v>0</v>
      </c>
      <c r="AF67" s="216">
        <v>0</v>
      </c>
      <c r="AG67" s="218">
        <v>0</v>
      </c>
      <c r="AH67" s="216">
        <v>0</v>
      </c>
      <c r="AI67" s="215"/>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row>
    <row r="68" spans="1:63" ht="31.5" x14ac:dyDescent="0.25">
      <c r="A68" s="151" t="s">
        <v>190</v>
      </c>
      <c r="B68" s="152" t="s">
        <v>191</v>
      </c>
      <c r="C68" s="215" t="s">
        <v>101</v>
      </c>
      <c r="D68" s="215" t="s">
        <v>101</v>
      </c>
      <c r="E68" s="215" t="s">
        <v>101</v>
      </c>
      <c r="F68" s="215" t="s">
        <v>101</v>
      </c>
      <c r="G68" s="215" t="s">
        <v>101</v>
      </c>
      <c r="H68" s="215" t="s">
        <v>101</v>
      </c>
      <c r="I68" s="215" t="s">
        <v>101</v>
      </c>
      <c r="J68" s="218">
        <f>J69+J74</f>
        <v>2.403</v>
      </c>
      <c r="K68" s="257">
        <f t="shared" si="22"/>
        <v>8.5719775593220344</v>
      </c>
      <c r="L68" s="218">
        <f>L69+L74</f>
        <v>0.14415213559322032</v>
      </c>
      <c r="M68" s="218">
        <f>M69+M74</f>
        <v>3.4089508474576276</v>
      </c>
      <c r="N68" s="218">
        <f>N69+N74</f>
        <v>4.5873593220338984</v>
      </c>
      <c r="O68" s="218">
        <f>O69+O74</f>
        <v>0.43151525423728815</v>
      </c>
      <c r="P68" s="257">
        <f t="shared" si="23"/>
        <v>0</v>
      </c>
      <c r="Q68" s="218">
        <f>Q69+Q74</f>
        <v>0</v>
      </c>
      <c r="R68" s="218">
        <f>R69+R74</f>
        <v>0</v>
      </c>
      <c r="S68" s="218">
        <f>S69+S74</f>
        <v>0</v>
      </c>
      <c r="T68" s="218">
        <f>T69+T74</f>
        <v>0</v>
      </c>
      <c r="U68" s="148" t="s">
        <v>101</v>
      </c>
      <c r="V68" s="218">
        <f>V69+V74</f>
        <v>6.1688900000000002</v>
      </c>
      <c r="W68" s="148" t="s">
        <v>101</v>
      </c>
      <c r="X68" s="218">
        <f>X69+X74</f>
        <v>0</v>
      </c>
      <c r="Y68" s="148" t="s">
        <v>101</v>
      </c>
      <c r="Z68" s="257">
        <f t="shared" ref="Z68:AH68" si="24">Z69+Z74</f>
        <v>0</v>
      </c>
      <c r="AA68" s="218">
        <f t="shared" si="24"/>
        <v>6.1688690847457632</v>
      </c>
      <c r="AB68" s="218">
        <f t="shared" si="24"/>
        <v>6.1688690200000007</v>
      </c>
      <c r="AC68" s="218">
        <f t="shared" si="24"/>
        <v>6.1688900000000002</v>
      </c>
      <c r="AD68" s="218">
        <f t="shared" si="24"/>
        <v>6.1688900000000002</v>
      </c>
      <c r="AE68" s="218">
        <f t="shared" si="24"/>
        <v>0</v>
      </c>
      <c r="AF68" s="216">
        <f t="shared" si="24"/>
        <v>0</v>
      </c>
      <c r="AG68" s="218">
        <f t="shared" si="24"/>
        <v>0</v>
      </c>
      <c r="AH68" s="216">
        <f t="shared" si="24"/>
        <v>0</v>
      </c>
      <c r="AI68" s="215"/>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row>
    <row r="69" spans="1:63" x14ac:dyDescent="0.25">
      <c r="A69" s="151" t="s">
        <v>192</v>
      </c>
      <c r="B69" s="152" t="s">
        <v>193</v>
      </c>
      <c r="C69" s="215" t="s">
        <v>101</v>
      </c>
      <c r="D69" s="215" t="s">
        <v>101</v>
      </c>
      <c r="E69" s="215" t="s">
        <v>101</v>
      </c>
      <c r="F69" s="215" t="s">
        <v>101</v>
      </c>
      <c r="G69" s="215" t="s">
        <v>101</v>
      </c>
      <c r="H69" s="215" t="s">
        <v>101</v>
      </c>
      <c r="I69" s="215" t="s">
        <v>101</v>
      </c>
      <c r="J69" s="218">
        <f>SUM(J70:J73)</f>
        <v>2.403</v>
      </c>
      <c r="K69" s="257">
        <f t="shared" si="22"/>
        <v>8.5719775593220344</v>
      </c>
      <c r="L69" s="218">
        <f>SUM(L70:L73)</f>
        <v>0.14415213559322032</v>
      </c>
      <c r="M69" s="218">
        <f>SUM(M70:M73)</f>
        <v>3.4089508474576276</v>
      </c>
      <c r="N69" s="218">
        <f>SUM(N70:N73)</f>
        <v>4.5873593220338984</v>
      </c>
      <c r="O69" s="218">
        <f>SUM(O70:O73)</f>
        <v>0.43151525423728815</v>
      </c>
      <c r="P69" s="257">
        <f t="shared" si="23"/>
        <v>0</v>
      </c>
      <c r="Q69" s="218">
        <f>SUM(Q70:Q73)</f>
        <v>0</v>
      </c>
      <c r="R69" s="218">
        <f>SUM(R70:R73)</f>
        <v>0</v>
      </c>
      <c r="S69" s="218">
        <f>SUM(S70:S73)</f>
        <v>0</v>
      </c>
      <c r="T69" s="218">
        <f>SUM(T70:T73)</f>
        <v>0</v>
      </c>
      <c r="U69" s="148" t="s">
        <v>101</v>
      </c>
      <c r="V69" s="218">
        <f>SUM(V70:V73)</f>
        <v>6.1688900000000002</v>
      </c>
      <c r="W69" s="148" t="s">
        <v>101</v>
      </c>
      <c r="X69" s="218">
        <f>SUM(X70:X73)</f>
        <v>0</v>
      </c>
      <c r="Y69" s="148" t="s">
        <v>101</v>
      </c>
      <c r="Z69" s="257">
        <f t="shared" ref="Z69:AH69" si="25">SUM(Z70:Z73)</f>
        <v>0</v>
      </c>
      <c r="AA69" s="218">
        <f t="shared" si="25"/>
        <v>6.1688690847457632</v>
      </c>
      <c r="AB69" s="218">
        <f t="shared" si="25"/>
        <v>6.1688690200000007</v>
      </c>
      <c r="AC69" s="218">
        <f t="shared" si="25"/>
        <v>6.1688900000000002</v>
      </c>
      <c r="AD69" s="218">
        <f t="shared" si="25"/>
        <v>6.1688900000000002</v>
      </c>
      <c r="AE69" s="218">
        <f t="shared" si="25"/>
        <v>0</v>
      </c>
      <c r="AF69" s="216">
        <f t="shared" si="25"/>
        <v>0</v>
      </c>
      <c r="AG69" s="218">
        <f t="shared" si="25"/>
        <v>0</v>
      </c>
      <c r="AH69" s="216">
        <f t="shared" si="25"/>
        <v>0</v>
      </c>
      <c r="AI69" s="215"/>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row>
    <row r="70" spans="1:63" ht="31.5" x14ac:dyDescent="0.25">
      <c r="A70" s="151" t="s">
        <v>192</v>
      </c>
      <c r="B70" s="162" t="s">
        <v>194</v>
      </c>
      <c r="C70" s="215" t="s">
        <v>101</v>
      </c>
      <c r="D70" s="215" t="s">
        <v>343</v>
      </c>
      <c r="E70" s="215">
        <v>2014</v>
      </c>
      <c r="F70" s="215">
        <v>2016</v>
      </c>
      <c r="G70" s="215" t="s">
        <v>101</v>
      </c>
      <c r="H70" s="215" t="s">
        <v>101</v>
      </c>
      <c r="I70" s="215" t="s">
        <v>101</v>
      </c>
      <c r="J70" s="215">
        <v>0.40400000000000003</v>
      </c>
      <c r="K70" s="257">
        <f t="shared" si="22"/>
        <v>2.6524135593220342</v>
      </c>
      <c r="L70" s="216">
        <f>0.103/1.18</f>
        <v>8.7288135593220337E-2</v>
      </c>
      <c r="M70" s="216">
        <f>1.018/1.18</f>
        <v>0.86271186440677972</v>
      </c>
      <c r="N70" s="216">
        <f>1.456/1.18+0.404</f>
        <v>1.6378983050847458</v>
      </c>
      <c r="O70" s="216">
        <f>0.076128/1.18</f>
        <v>6.4515254237288142E-2</v>
      </c>
      <c r="P70" s="257">
        <f t="shared" si="23"/>
        <v>0</v>
      </c>
      <c r="Q70" s="216">
        <v>0</v>
      </c>
      <c r="R70" s="216">
        <v>0</v>
      </c>
      <c r="S70" s="216">
        <v>0</v>
      </c>
      <c r="T70" s="216">
        <v>0</v>
      </c>
      <c r="U70" s="148" t="s">
        <v>101</v>
      </c>
      <c r="V70" s="218">
        <v>2.2484600000000001</v>
      </c>
      <c r="W70" s="148" t="s">
        <v>101</v>
      </c>
      <c r="X70" s="218">
        <v>0</v>
      </c>
      <c r="Y70" s="148" t="s">
        <v>101</v>
      </c>
      <c r="Z70" s="257">
        <v>0</v>
      </c>
      <c r="AA70" s="218">
        <f>2.653/1.18</f>
        <v>2.2483050847457631</v>
      </c>
      <c r="AB70" s="218">
        <v>2.2483050000000002</v>
      </c>
      <c r="AC70" s="218">
        <v>2.2484600000000001</v>
      </c>
      <c r="AD70" s="218">
        <v>2.2484600000000001</v>
      </c>
      <c r="AE70" s="218">
        <v>0</v>
      </c>
      <c r="AF70" s="216">
        <v>0</v>
      </c>
      <c r="AG70" s="218">
        <v>0</v>
      </c>
      <c r="AH70" s="216">
        <v>0</v>
      </c>
      <c r="AI70" s="215"/>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row>
    <row r="71" spans="1:63" ht="31.5" x14ac:dyDescent="0.25">
      <c r="A71" s="151" t="s">
        <v>192</v>
      </c>
      <c r="B71" s="168" t="s">
        <v>196</v>
      </c>
      <c r="C71" s="215" t="s">
        <v>101</v>
      </c>
      <c r="D71" s="215" t="s">
        <v>343</v>
      </c>
      <c r="E71" s="215">
        <v>2014</v>
      </c>
      <c r="F71" s="215">
        <v>2014</v>
      </c>
      <c r="G71" s="215" t="s">
        <v>101</v>
      </c>
      <c r="H71" s="215" t="s">
        <v>101</v>
      </c>
      <c r="I71" s="215" t="s">
        <v>101</v>
      </c>
      <c r="J71" s="215">
        <v>1.917</v>
      </c>
      <c r="K71" s="257">
        <f t="shared" si="22"/>
        <v>1.917</v>
      </c>
      <c r="L71" s="218">
        <v>0</v>
      </c>
      <c r="M71" s="218">
        <v>0</v>
      </c>
      <c r="N71" s="218">
        <v>1.55</v>
      </c>
      <c r="O71" s="218">
        <v>0.36699999999999999</v>
      </c>
      <c r="P71" s="257">
        <f t="shared" si="23"/>
        <v>0</v>
      </c>
      <c r="Q71" s="218">
        <v>0</v>
      </c>
      <c r="R71" s="218">
        <v>0</v>
      </c>
      <c r="S71" s="218">
        <v>0</v>
      </c>
      <c r="T71" s="218">
        <v>0</v>
      </c>
      <c r="U71" s="148" t="s">
        <v>101</v>
      </c>
      <c r="V71" s="218">
        <v>0</v>
      </c>
      <c r="W71" s="148" t="s">
        <v>101</v>
      </c>
      <c r="X71" s="218">
        <v>0</v>
      </c>
      <c r="Y71" s="148" t="s">
        <v>101</v>
      </c>
      <c r="Z71" s="257">
        <v>0</v>
      </c>
      <c r="AA71" s="218">
        <v>0</v>
      </c>
      <c r="AB71" s="218">
        <v>0</v>
      </c>
      <c r="AC71" s="218">
        <v>0</v>
      </c>
      <c r="AD71" s="218">
        <v>0</v>
      </c>
      <c r="AE71" s="218">
        <v>0</v>
      </c>
      <c r="AF71" s="216">
        <v>0</v>
      </c>
      <c r="AG71" s="218">
        <v>0</v>
      </c>
      <c r="AH71" s="216">
        <v>0</v>
      </c>
      <c r="AI71" s="215"/>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row>
    <row r="72" spans="1:63" ht="31.5" x14ac:dyDescent="0.25">
      <c r="A72" s="151" t="s">
        <v>192</v>
      </c>
      <c r="B72" s="168" t="s">
        <v>198</v>
      </c>
      <c r="C72" s="215" t="s">
        <v>101</v>
      </c>
      <c r="D72" s="215" t="s">
        <v>343</v>
      </c>
      <c r="E72" s="215">
        <v>2013</v>
      </c>
      <c r="F72" s="215">
        <v>2013</v>
      </c>
      <c r="G72" s="215" t="s">
        <v>101</v>
      </c>
      <c r="H72" s="215" t="s">
        <v>101</v>
      </c>
      <c r="I72" s="215" t="s">
        <v>101</v>
      </c>
      <c r="J72" s="215">
        <v>8.2000000000000003E-2</v>
      </c>
      <c r="K72" s="257">
        <f t="shared" si="22"/>
        <v>8.2000000000000003E-2</v>
      </c>
      <c r="L72" s="218">
        <v>0</v>
      </c>
      <c r="M72" s="218">
        <v>0</v>
      </c>
      <c r="N72" s="218">
        <v>8.2000000000000003E-2</v>
      </c>
      <c r="O72" s="218">
        <v>0</v>
      </c>
      <c r="P72" s="257">
        <f t="shared" si="23"/>
        <v>0</v>
      </c>
      <c r="Q72" s="218">
        <v>0</v>
      </c>
      <c r="R72" s="218">
        <v>0</v>
      </c>
      <c r="S72" s="218">
        <v>0</v>
      </c>
      <c r="T72" s="218">
        <v>0</v>
      </c>
      <c r="U72" s="148" t="s">
        <v>101</v>
      </c>
      <c r="V72" s="218">
        <v>0</v>
      </c>
      <c r="W72" s="148" t="s">
        <v>101</v>
      </c>
      <c r="X72" s="218">
        <v>0</v>
      </c>
      <c r="Y72" s="148" t="s">
        <v>101</v>
      </c>
      <c r="Z72" s="257">
        <v>0</v>
      </c>
      <c r="AA72" s="218">
        <v>0</v>
      </c>
      <c r="AB72" s="218">
        <v>0</v>
      </c>
      <c r="AC72" s="218">
        <v>0</v>
      </c>
      <c r="AD72" s="218">
        <v>0</v>
      </c>
      <c r="AE72" s="218">
        <v>0</v>
      </c>
      <c r="AF72" s="216">
        <v>0</v>
      </c>
      <c r="AG72" s="218">
        <v>0</v>
      </c>
      <c r="AH72" s="216">
        <v>0</v>
      </c>
      <c r="AI72" s="215"/>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row>
    <row r="73" spans="1:63" ht="31.5" x14ac:dyDescent="0.25">
      <c r="A73" s="151" t="s">
        <v>192</v>
      </c>
      <c r="B73" s="162" t="s">
        <v>202</v>
      </c>
      <c r="C73" s="215" t="s">
        <v>101</v>
      </c>
      <c r="D73" s="215" t="s">
        <v>343</v>
      </c>
      <c r="E73" s="215">
        <v>2016</v>
      </c>
      <c r="F73" s="215">
        <v>2016</v>
      </c>
      <c r="G73" s="215" t="s">
        <v>101</v>
      </c>
      <c r="H73" s="215" t="s">
        <v>101</v>
      </c>
      <c r="I73" s="215" t="s">
        <v>101</v>
      </c>
      <c r="J73" s="218">
        <v>0</v>
      </c>
      <c r="K73" s="257">
        <f t="shared" si="22"/>
        <v>3.9205640000000006</v>
      </c>
      <c r="L73" s="218">
        <v>5.6863999999999998E-2</v>
      </c>
      <c r="M73" s="218">
        <f>3.004562/1.18</f>
        <v>2.5462389830508476</v>
      </c>
      <c r="N73" s="218">
        <f>1.554604/1.18</f>
        <v>1.3174610169491527</v>
      </c>
      <c r="O73" s="218">
        <v>0</v>
      </c>
      <c r="P73" s="257">
        <f t="shared" si="23"/>
        <v>0</v>
      </c>
      <c r="Q73" s="218">
        <v>0</v>
      </c>
      <c r="R73" s="218">
        <v>0</v>
      </c>
      <c r="S73" s="218">
        <v>0</v>
      </c>
      <c r="T73" s="218">
        <v>0</v>
      </c>
      <c r="U73" s="148" t="s">
        <v>101</v>
      </c>
      <c r="V73" s="218">
        <v>3.9204300000000001</v>
      </c>
      <c r="W73" s="148" t="s">
        <v>101</v>
      </c>
      <c r="X73" s="218">
        <v>0</v>
      </c>
      <c r="Y73" s="148" t="s">
        <v>101</v>
      </c>
      <c r="Z73" s="257">
        <v>0</v>
      </c>
      <c r="AA73" s="218">
        <f>4.559166/1.18+0.056864</f>
        <v>3.9205640000000006</v>
      </c>
      <c r="AB73" s="218">
        <f>0.056864+3.86370002</f>
        <v>3.92056402</v>
      </c>
      <c r="AC73" s="218">
        <v>3.9204300000000001</v>
      </c>
      <c r="AD73" s="218">
        <v>3.9204300000000001</v>
      </c>
      <c r="AE73" s="218">
        <v>0</v>
      </c>
      <c r="AF73" s="216">
        <v>0</v>
      </c>
      <c r="AG73" s="218">
        <v>0</v>
      </c>
      <c r="AH73" s="216">
        <v>0</v>
      </c>
      <c r="AI73" s="215"/>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row>
    <row r="74" spans="1:63" ht="31.5" x14ac:dyDescent="0.25">
      <c r="A74" s="151" t="s">
        <v>204</v>
      </c>
      <c r="B74" s="152" t="s">
        <v>205</v>
      </c>
      <c r="C74" s="215" t="s">
        <v>101</v>
      </c>
      <c r="D74" s="215" t="s">
        <v>101</v>
      </c>
      <c r="E74" s="215" t="s">
        <v>101</v>
      </c>
      <c r="F74" s="215" t="s">
        <v>101</v>
      </c>
      <c r="G74" s="215" t="s">
        <v>101</v>
      </c>
      <c r="H74" s="215" t="s">
        <v>101</v>
      </c>
      <c r="I74" s="215" t="s">
        <v>101</v>
      </c>
      <c r="J74" s="218">
        <v>0</v>
      </c>
      <c r="K74" s="257">
        <f t="shared" si="22"/>
        <v>0</v>
      </c>
      <c r="L74" s="218">
        <v>0</v>
      </c>
      <c r="M74" s="218">
        <v>0</v>
      </c>
      <c r="N74" s="218">
        <v>0</v>
      </c>
      <c r="O74" s="218">
        <v>0</v>
      </c>
      <c r="P74" s="257">
        <f t="shared" si="23"/>
        <v>0</v>
      </c>
      <c r="Q74" s="218">
        <v>0</v>
      </c>
      <c r="R74" s="218">
        <v>0</v>
      </c>
      <c r="S74" s="218">
        <v>0</v>
      </c>
      <c r="T74" s="218">
        <v>0</v>
      </c>
      <c r="U74" s="148" t="s">
        <v>101</v>
      </c>
      <c r="V74" s="218">
        <v>0</v>
      </c>
      <c r="W74" s="148" t="s">
        <v>101</v>
      </c>
      <c r="X74" s="218">
        <v>0</v>
      </c>
      <c r="Y74" s="148" t="s">
        <v>101</v>
      </c>
      <c r="Z74" s="257">
        <v>0</v>
      </c>
      <c r="AA74" s="218">
        <v>0</v>
      </c>
      <c r="AB74" s="218">
        <v>0</v>
      </c>
      <c r="AC74" s="218">
        <v>0</v>
      </c>
      <c r="AD74" s="218">
        <v>0</v>
      </c>
      <c r="AE74" s="218">
        <v>0</v>
      </c>
      <c r="AF74" s="216">
        <v>0</v>
      </c>
      <c r="AG74" s="218">
        <v>0</v>
      </c>
      <c r="AH74" s="216">
        <v>0</v>
      </c>
      <c r="AI74" s="215"/>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row>
    <row r="75" spans="1:63" ht="31.5" x14ac:dyDescent="0.25">
      <c r="A75" s="151" t="s">
        <v>206</v>
      </c>
      <c r="B75" s="152" t="s">
        <v>207</v>
      </c>
      <c r="C75" s="215" t="s">
        <v>101</v>
      </c>
      <c r="D75" s="215" t="s">
        <v>101</v>
      </c>
      <c r="E75" s="215" t="s">
        <v>101</v>
      </c>
      <c r="F75" s="215" t="s">
        <v>101</v>
      </c>
      <c r="G75" s="215" t="s">
        <v>101</v>
      </c>
      <c r="H75" s="215" t="s">
        <v>101</v>
      </c>
      <c r="I75" s="215" t="s">
        <v>101</v>
      </c>
      <c r="J75" s="218">
        <f>J76+J77+J78+J79+J80+J81+J83+J84</f>
        <v>0</v>
      </c>
      <c r="K75" s="257">
        <f t="shared" si="22"/>
        <v>2.7114406440677969</v>
      </c>
      <c r="L75" s="218">
        <f>L76+L77+L78+L79+L80+L81+L83+L84</f>
        <v>0.17707427118644067</v>
      </c>
      <c r="M75" s="218">
        <f>M76+M77+M78+M79+M80+M81+M83+M84</f>
        <v>0.94432828813559333</v>
      </c>
      <c r="N75" s="218">
        <f>N76+N77+N78+N79+N80+N81+N83+N84</f>
        <v>1.3857750508474578</v>
      </c>
      <c r="O75" s="218">
        <f>O76+O77+O78+O79+O80+O81+O83+O84</f>
        <v>0.20426303389830508</v>
      </c>
      <c r="P75" s="257">
        <f t="shared" si="23"/>
        <v>0</v>
      </c>
      <c r="Q75" s="218">
        <f>Q76+Q77+Q78+Q79+Q80+Q81+Q83+Q84</f>
        <v>0</v>
      </c>
      <c r="R75" s="218">
        <f>R76+R77+R78+R79+R80+R81+R83+R84</f>
        <v>0</v>
      </c>
      <c r="S75" s="218">
        <f>S76+S77+S78+S79+S80+S81+S83+S84</f>
        <v>0</v>
      </c>
      <c r="T75" s="218">
        <f>T76+T77+T78+T79+T80+T81+T83+T84</f>
        <v>0</v>
      </c>
      <c r="U75" s="148" t="s">
        <v>101</v>
      </c>
      <c r="V75" s="218">
        <f>V76+V77+V78+V79+V80+V81+V83+V84</f>
        <v>2.7109489999999998</v>
      </c>
      <c r="W75" s="148" t="s">
        <v>101</v>
      </c>
      <c r="X75" s="218">
        <f>X76+X77+X78+X79+X80+X81+X83+X84</f>
        <v>0</v>
      </c>
      <c r="Y75" s="148" t="s">
        <v>101</v>
      </c>
      <c r="Z75" s="257">
        <f t="shared" ref="Z75:AH75" si="26">Z76+Z77+Z78+Z79+Z80+Z81+Z83+Z84</f>
        <v>0</v>
      </c>
      <c r="AA75" s="218">
        <f t="shared" si="26"/>
        <v>2.711169220338983</v>
      </c>
      <c r="AB75" s="218">
        <f t="shared" si="26"/>
        <v>2.7111692399999998</v>
      </c>
      <c r="AC75" s="218">
        <f t="shared" si="26"/>
        <v>2.7109489999999998</v>
      </c>
      <c r="AD75" s="218">
        <f t="shared" si="26"/>
        <v>2.7109489999999998</v>
      </c>
      <c r="AE75" s="218">
        <f t="shared" si="26"/>
        <v>0</v>
      </c>
      <c r="AF75" s="216">
        <f t="shared" si="26"/>
        <v>0</v>
      </c>
      <c r="AG75" s="218">
        <f t="shared" si="26"/>
        <v>0</v>
      </c>
      <c r="AH75" s="216">
        <f t="shared" si="26"/>
        <v>0</v>
      </c>
      <c r="AI75" s="215"/>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row>
    <row r="76" spans="1:63" ht="31.5" x14ac:dyDescent="0.25">
      <c r="A76" s="151" t="s">
        <v>208</v>
      </c>
      <c r="B76" s="152" t="s">
        <v>209</v>
      </c>
      <c r="C76" s="215" t="s">
        <v>101</v>
      </c>
      <c r="D76" s="215" t="s">
        <v>101</v>
      </c>
      <c r="E76" s="215" t="s">
        <v>101</v>
      </c>
      <c r="F76" s="215" t="s">
        <v>101</v>
      </c>
      <c r="G76" s="215" t="s">
        <v>101</v>
      </c>
      <c r="H76" s="215" t="s">
        <v>101</v>
      </c>
      <c r="I76" s="215" t="s">
        <v>101</v>
      </c>
      <c r="J76" s="218">
        <v>0</v>
      </c>
      <c r="K76" s="257">
        <f t="shared" si="22"/>
        <v>0</v>
      </c>
      <c r="L76" s="218">
        <v>0</v>
      </c>
      <c r="M76" s="218">
        <v>0</v>
      </c>
      <c r="N76" s="218">
        <v>0</v>
      </c>
      <c r="O76" s="218">
        <v>0</v>
      </c>
      <c r="P76" s="257">
        <f t="shared" si="23"/>
        <v>0</v>
      </c>
      <c r="Q76" s="218">
        <v>0</v>
      </c>
      <c r="R76" s="218">
        <v>0</v>
      </c>
      <c r="S76" s="218">
        <v>0</v>
      </c>
      <c r="T76" s="218">
        <v>0</v>
      </c>
      <c r="U76" s="148" t="s">
        <v>101</v>
      </c>
      <c r="V76" s="218">
        <v>0</v>
      </c>
      <c r="W76" s="148" t="s">
        <v>101</v>
      </c>
      <c r="X76" s="218">
        <v>0</v>
      </c>
      <c r="Y76" s="148" t="s">
        <v>101</v>
      </c>
      <c r="Z76" s="257">
        <v>0</v>
      </c>
      <c r="AA76" s="218">
        <v>0</v>
      </c>
      <c r="AB76" s="218">
        <v>0</v>
      </c>
      <c r="AC76" s="218">
        <v>0</v>
      </c>
      <c r="AD76" s="218">
        <v>0</v>
      </c>
      <c r="AE76" s="218">
        <v>0</v>
      </c>
      <c r="AF76" s="216">
        <v>0</v>
      </c>
      <c r="AG76" s="218">
        <v>0</v>
      </c>
      <c r="AH76" s="216">
        <v>0</v>
      </c>
      <c r="AI76" s="215"/>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row>
    <row r="77" spans="1:63" ht="31.5" x14ac:dyDescent="0.25">
      <c r="A77" s="151" t="s">
        <v>210</v>
      </c>
      <c r="B77" s="152" t="s">
        <v>211</v>
      </c>
      <c r="C77" s="215" t="s">
        <v>101</v>
      </c>
      <c r="D77" s="215" t="s">
        <v>101</v>
      </c>
      <c r="E77" s="215" t="s">
        <v>101</v>
      </c>
      <c r="F77" s="215" t="s">
        <v>101</v>
      </c>
      <c r="G77" s="215" t="s">
        <v>101</v>
      </c>
      <c r="H77" s="215" t="s">
        <v>101</v>
      </c>
      <c r="I77" s="215" t="s">
        <v>101</v>
      </c>
      <c r="J77" s="218">
        <v>0</v>
      </c>
      <c r="K77" s="257">
        <f t="shared" si="22"/>
        <v>0</v>
      </c>
      <c r="L77" s="218">
        <v>0</v>
      </c>
      <c r="M77" s="218">
        <v>0</v>
      </c>
      <c r="N77" s="218">
        <v>0</v>
      </c>
      <c r="O77" s="218">
        <v>0</v>
      </c>
      <c r="P77" s="257">
        <f t="shared" si="23"/>
        <v>0</v>
      </c>
      <c r="Q77" s="218">
        <v>0</v>
      </c>
      <c r="R77" s="218">
        <v>0</v>
      </c>
      <c r="S77" s="218">
        <v>0</v>
      </c>
      <c r="T77" s="218">
        <v>0</v>
      </c>
      <c r="U77" s="148" t="s">
        <v>101</v>
      </c>
      <c r="V77" s="218">
        <v>0</v>
      </c>
      <c r="W77" s="148" t="s">
        <v>101</v>
      </c>
      <c r="X77" s="218">
        <v>0</v>
      </c>
      <c r="Y77" s="148" t="s">
        <v>101</v>
      </c>
      <c r="Z77" s="257">
        <v>0</v>
      </c>
      <c r="AA77" s="218">
        <v>0</v>
      </c>
      <c r="AB77" s="218">
        <v>0</v>
      </c>
      <c r="AC77" s="218">
        <v>0</v>
      </c>
      <c r="AD77" s="218">
        <v>0</v>
      </c>
      <c r="AE77" s="218">
        <v>0</v>
      </c>
      <c r="AF77" s="216">
        <v>0</v>
      </c>
      <c r="AG77" s="218">
        <v>0</v>
      </c>
      <c r="AH77" s="216">
        <v>0</v>
      </c>
      <c r="AI77" s="215"/>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row>
    <row r="78" spans="1:63" ht="31.5" x14ac:dyDescent="0.25">
      <c r="A78" s="151" t="s">
        <v>212</v>
      </c>
      <c r="B78" s="152" t="s">
        <v>213</v>
      </c>
      <c r="C78" s="215" t="s">
        <v>101</v>
      </c>
      <c r="D78" s="215" t="s">
        <v>101</v>
      </c>
      <c r="E78" s="215" t="s">
        <v>101</v>
      </c>
      <c r="F78" s="215" t="s">
        <v>101</v>
      </c>
      <c r="G78" s="215" t="s">
        <v>101</v>
      </c>
      <c r="H78" s="215" t="s">
        <v>101</v>
      </c>
      <c r="I78" s="215" t="s">
        <v>101</v>
      </c>
      <c r="J78" s="218">
        <v>0</v>
      </c>
      <c r="K78" s="257">
        <f t="shared" si="22"/>
        <v>0</v>
      </c>
      <c r="L78" s="218">
        <v>0</v>
      </c>
      <c r="M78" s="218">
        <v>0</v>
      </c>
      <c r="N78" s="218">
        <v>0</v>
      </c>
      <c r="O78" s="218">
        <v>0</v>
      </c>
      <c r="P78" s="257">
        <f t="shared" si="23"/>
        <v>0</v>
      </c>
      <c r="Q78" s="218">
        <v>0</v>
      </c>
      <c r="R78" s="218">
        <v>0</v>
      </c>
      <c r="S78" s="218">
        <v>0</v>
      </c>
      <c r="T78" s="218">
        <v>0</v>
      </c>
      <c r="U78" s="148" t="s">
        <v>101</v>
      </c>
      <c r="V78" s="218">
        <v>0</v>
      </c>
      <c r="W78" s="148" t="s">
        <v>101</v>
      </c>
      <c r="X78" s="218">
        <v>0</v>
      </c>
      <c r="Y78" s="148" t="s">
        <v>101</v>
      </c>
      <c r="Z78" s="257">
        <v>0</v>
      </c>
      <c r="AA78" s="218">
        <v>0</v>
      </c>
      <c r="AB78" s="218">
        <v>0</v>
      </c>
      <c r="AC78" s="218">
        <v>0</v>
      </c>
      <c r="AD78" s="218">
        <v>0</v>
      </c>
      <c r="AE78" s="218">
        <v>0</v>
      </c>
      <c r="AF78" s="216">
        <v>0</v>
      </c>
      <c r="AG78" s="218">
        <v>0</v>
      </c>
      <c r="AH78" s="216">
        <v>0</v>
      </c>
      <c r="AI78" s="215"/>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row>
    <row r="79" spans="1:63" ht="31.5" x14ac:dyDescent="0.25">
      <c r="A79" s="151" t="s">
        <v>214</v>
      </c>
      <c r="B79" s="152" t="s">
        <v>215</v>
      </c>
      <c r="C79" s="215" t="s">
        <v>101</v>
      </c>
      <c r="D79" s="215" t="s">
        <v>101</v>
      </c>
      <c r="E79" s="215" t="s">
        <v>101</v>
      </c>
      <c r="F79" s="215" t="s">
        <v>101</v>
      </c>
      <c r="G79" s="215" t="s">
        <v>101</v>
      </c>
      <c r="H79" s="215" t="s">
        <v>101</v>
      </c>
      <c r="I79" s="215" t="s">
        <v>101</v>
      </c>
      <c r="J79" s="218">
        <v>0</v>
      </c>
      <c r="K79" s="257">
        <f t="shared" si="22"/>
        <v>0</v>
      </c>
      <c r="L79" s="218">
        <v>0</v>
      </c>
      <c r="M79" s="218">
        <v>0</v>
      </c>
      <c r="N79" s="218">
        <v>0</v>
      </c>
      <c r="O79" s="218">
        <v>0</v>
      </c>
      <c r="P79" s="257">
        <f t="shared" si="23"/>
        <v>0</v>
      </c>
      <c r="Q79" s="218">
        <v>0</v>
      </c>
      <c r="R79" s="218">
        <v>0</v>
      </c>
      <c r="S79" s="218">
        <v>0</v>
      </c>
      <c r="T79" s="218">
        <v>0</v>
      </c>
      <c r="U79" s="148" t="s">
        <v>101</v>
      </c>
      <c r="V79" s="218">
        <v>0</v>
      </c>
      <c r="W79" s="148" t="s">
        <v>101</v>
      </c>
      <c r="X79" s="218">
        <v>0</v>
      </c>
      <c r="Y79" s="148" t="s">
        <v>101</v>
      </c>
      <c r="Z79" s="257">
        <v>0</v>
      </c>
      <c r="AA79" s="218">
        <v>0</v>
      </c>
      <c r="AB79" s="218">
        <v>0</v>
      </c>
      <c r="AC79" s="218">
        <v>0</v>
      </c>
      <c r="AD79" s="218">
        <v>0</v>
      </c>
      <c r="AE79" s="218">
        <v>0</v>
      </c>
      <c r="AF79" s="216">
        <v>0</v>
      </c>
      <c r="AG79" s="218">
        <v>0</v>
      </c>
      <c r="AH79" s="216">
        <v>0</v>
      </c>
      <c r="AI79" s="215"/>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row>
    <row r="80" spans="1:63" ht="31.5" x14ac:dyDescent="0.25">
      <c r="A80" s="151" t="s">
        <v>216</v>
      </c>
      <c r="B80" s="152" t="s">
        <v>217</v>
      </c>
      <c r="C80" s="215" t="s">
        <v>101</v>
      </c>
      <c r="D80" s="215" t="s">
        <v>101</v>
      </c>
      <c r="E80" s="215" t="s">
        <v>101</v>
      </c>
      <c r="F80" s="215" t="s">
        <v>101</v>
      </c>
      <c r="G80" s="215" t="s">
        <v>101</v>
      </c>
      <c r="H80" s="215" t="s">
        <v>101</v>
      </c>
      <c r="I80" s="215" t="s">
        <v>101</v>
      </c>
      <c r="J80" s="218">
        <v>0</v>
      </c>
      <c r="K80" s="257">
        <f t="shared" si="22"/>
        <v>0</v>
      </c>
      <c r="L80" s="218">
        <v>0</v>
      </c>
      <c r="M80" s="218">
        <v>0</v>
      </c>
      <c r="N80" s="218">
        <v>0</v>
      </c>
      <c r="O80" s="218">
        <v>0</v>
      </c>
      <c r="P80" s="257">
        <f t="shared" si="23"/>
        <v>0</v>
      </c>
      <c r="Q80" s="218">
        <v>0</v>
      </c>
      <c r="R80" s="218">
        <v>0</v>
      </c>
      <c r="S80" s="218">
        <v>0</v>
      </c>
      <c r="T80" s="218">
        <v>0</v>
      </c>
      <c r="U80" s="148" t="s">
        <v>101</v>
      </c>
      <c r="V80" s="218">
        <v>0</v>
      </c>
      <c r="W80" s="148" t="s">
        <v>101</v>
      </c>
      <c r="X80" s="218">
        <v>0</v>
      </c>
      <c r="Y80" s="148" t="s">
        <v>101</v>
      </c>
      <c r="Z80" s="257">
        <v>0</v>
      </c>
      <c r="AA80" s="218">
        <v>0</v>
      </c>
      <c r="AB80" s="218">
        <v>0</v>
      </c>
      <c r="AC80" s="218">
        <v>0</v>
      </c>
      <c r="AD80" s="218">
        <v>0</v>
      </c>
      <c r="AE80" s="218">
        <v>0</v>
      </c>
      <c r="AF80" s="216">
        <v>0</v>
      </c>
      <c r="AG80" s="218">
        <v>0</v>
      </c>
      <c r="AH80" s="216">
        <v>0</v>
      </c>
      <c r="AI80" s="215"/>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row>
    <row r="81" spans="1:63" ht="31.5" x14ac:dyDescent="0.25">
      <c r="A81" s="151" t="s">
        <v>218</v>
      </c>
      <c r="B81" s="152" t="s">
        <v>219</v>
      </c>
      <c r="C81" s="215" t="s">
        <v>101</v>
      </c>
      <c r="D81" s="215" t="s">
        <v>101</v>
      </c>
      <c r="E81" s="215" t="s">
        <v>101</v>
      </c>
      <c r="F81" s="215" t="s">
        <v>101</v>
      </c>
      <c r="G81" s="215" t="s">
        <v>101</v>
      </c>
      <c r="H81" s="215" t="s">
        <v>101</v>
      </c>
      <c r="I81" s="215" t="s">
        <v>101</v>
      </c>
      <c r="J81" s="218">
        <f>J82</f>
        <v>0</v>
      </c>
      <c r="K81" s="257">
        <f t="shared" si="22"/>
        <v>2.7114406440677969</v>
      </c>
      <c r="L81" s="218">
        <f>L82</f>
        <v>0.17707427118644067</v>
      </c>
      <c r="M81" s="218">
        <f>M82</f>
        <v>0.94432828813559333</v>
      </c>
      <c r="N81" s="218">
        <f>N82</f>
        <v>1.3857750508474578</v>
      </c>
      <c r="O81" s="218">
        <f>O82</f>
        <v>0.20426303389830508</v>
      </c>
      <c r="P81" s="257">
        <f t="shared" si="23"/>
        <v>0</v>
      </c>
      <c r="Q81" s="218">
        <f>Q82</f>
        <v>0</v>
      </c>
      <c r="R81" s="218">
        <f>R82</f>
        <v>0</v>
      </c>
      <c r="S81" s="218">
        <f>S82</f>
        <v>0</v>
      </c>
      <c r="T81" s="218">
        <f>T82</f>
        <v>0</v>
      </c>
      <c r="U81" s="148" t="s">
        <v>101</v>
      </c>
      <c r="V81" s="218">
        <f>V82</f>
        <v>2.7109489999999998</v>
      </c>
      <c r="W81" s="148" t="s">
        <v>101</v>
      </c>
      <c r="X81" s="218">
        <f>X82</f>
        <v>0</v>
      </c>
      <c r="Y81" s="148" t="s">
        <v>101</v>
      </c>
      <c r="Z81" s="257">
        <f t="shared" ref="Z81:AH81" si="27">Z82</f>
        <v>0</v>
      </c>
      <c r="AA81" s="218">
        <f t="shared" si="27"/>
        <v>2.711169220338983</v>
      </c>
      <c r="AB81" s="218">
        <f t="shared" si="27"/>
        <v>2.7111692399999998</v>
      </c>
      <c r="AC81" s="218">
        <f t="shared" si="27"/>
        <v>2.7109489999999998</v>
      </c>
      <c r="AD81" s="218">
        <f t="shared" si="27"/>
        <v>2.7109489999999998</v>
      </c>
      <c r="AE81" s="218">
        <f t="shared" si="27"/>
        <v>0</v>
      </c>
      <c r="AF81" s="216">
        <f t="shared" si="27"/>
        <v>0</v>
      </c>
      <c r="AG81" s="218">
        <f t="shared" si="27"/>
        <v>0</v>
      </c>
      <c r="AH81" s="216">
        <f t="shared" si="27"/>
        <v>0</v>
      </c>
      <c r="AI81" s="215"/>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row>
    <row r="82" spans="1:63" ht="31.5" x14ac:dyDescent="0.25">
      <c r="A82" s="151" t="s">
        <v>218</v>
      </c>
      <c r="B82" s="169" t="s">
        <v>220</v>
      </c>
      <c r="C82" s="215" t="s">
        <v>101</v>
      </c>
      <c r="D82" s="215" t="s">
        <v>343</v>
      </c>
      <c r="E82" s="215">
        <v>2016</v>
      </c>
      <c r="F82" s="215">
        <v>2016</v>
      </c>
      <c r="G82" s="215" t="s">
        <v>101</v>
      </c>
      <c r="H82" s="215" t="s">
        <v>101</v>
      </c>
      <c r="I82" s="215" t="s">
        <v>101</v>
      </c>
      <c r="J82" s="218">
        <v>0</v>
      </c>
      <c r="K82" s="257">
        <f t="shared" si="22"/>
        <v>2.7114406440677969</v>
      </c>
      <c r="L82" s="218">
        <f>0.20894764/1.18</f>
        <v>0.17707427118644067</v>
      </c>
      <c r="M82" s="218">
        <f>1.11430738/1.18</f>
        <v>0.94432828813559333</v>
      </c>
      <c r="N82" s="218">
        <f>1.63521456/1.18</f>
        <v>1.3857750508474578</v>
      </c>
      <c r="O82" s="218">
        <f>0.24103038/1.18</f>
        <v>0.20426303389830508</v>
      </c>
      <c r="P82" s="257">
        <f t="shared" si="23"/>
        <v>0</v>
      </c>
      <c r="Q82" s="218">
        <v>0</v>
      </c>
      <c r="R82" s="218">
        <v>0</v>
      </c>
      <c r="S82" s="218">
        <v>0</v>
      </c>
      <c r="T82" s="218">
        <v>0</v>
      </c>
      <c r="U82" s="148" t="s">
        <v>101</v>
      </c>
      <c r="V82" s="218">
        <v>2.7109489999999998</v>
      </c>
      <c r="W82" s="148" t="s">
        <v>101</v>
      </c>
      <c r="X82" s="218">
        <v>0</v>
      </c>
      <c r="Y82" s="148" t="s">
        <v>101</v>
      </c>
      <c r="Z82" s="257">
        <v>0</v>
      </c>
      <c r="AA82" s="218">
        <f>3.19917968/1.18</f>
        <v>2.711169220338983</v>
      </c>
      <c r="AB82" s="218">
        <v>2.7111692399999998</v>
      </c>
      <c r="AC82" s="218">
        <v>2.7109489999999998</v>
      </c>
      <c r="AD82" s="218">
        <v>2.7109489999999998</v>
      </c>
      <c r="AE82" s="218">
        <v>0</v>
      </c>
      <c r="AF82" s="216">
        <v>0</v>
      </c>
      <c r="AG82" s="218">
        <v>0</v>
      </c>
      <c r="AH82" s="216">
        <v>0</v>
      </c>
      <c r="AI82" s="215"/>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row>
    <row r="83" spans="1:63" ht="31.5" x14ac:dyDescent="0.25">
      <c r="A83" s="151" t="s">
        <v>221</v>
      </c>
      <c r="B83" s="152" t="s">
        <v>222</v>
      </c>
      <c r="C83" s="215" t="s">
        <v>101</v>
      </c>
      <c r="D83" s="215" t="s">
        <v>101</v>
      </c>
      <c r="E83" s="215" t="s">
        <v>101</v>
      </c>
      <c r="F83" s="215" t="s">
        <v>101</v>
      </c>
      <c r="G83" s="215" t="s">
        <v>101</v>
      </c>
      <c r="H83" s="215" t="s">
        <v>101</v>
      </c>
      <c r="I83" s="215" t="s">
        <v>101</v>
      </c>
      <c r="J83" s="218">
        <v>0</v>
      </c>
      <c r="K83" s="257">
        <f t="shared" si="22"/>
        <v>0</v>
      </c>
      <c r="L83" s="218">
        <v>0</v>
      </c>
      <c r="M83" s="218">
        <v>0</v>
      </c>
      <c r="N83" s="218">
        <v>0</v>
      </c>
      <c r="O83" s="218">
        <v>0</v>
      </c>
      <c r="P83" s="257">
        <f t="shared" si="23"/>
        <v>0</v>
      </c>
      <c r="Q83" s="218">
        <v>0</v>
      </c>
      <c r="R83" s="218">
        <v>0</v>
      </c>
      <c r="S83" s="218">
        <v>0</v>
      </c>
      <c r="T83" s="218">
        <v>0</v>
      </c>
      <c r="U83" s="148" t="s">
        <v>101</v>
      </c>
      <c r="V83" s="218">
        <v>0</v>
      </c>
      <c r="W83" s="148" t="s">
        <v>101</v>
      </c>
      <c r="X83" s="218">
        <v>0</v>
      </c>
      <c r="Y83" s="148" t="s">
        <v>101</v>
      </c>
      <c r="Z83" s="257">
        <v>0</v>
      </c>
      <c r="AA83" s="218">
        <v>0</v>
      </c>
      <c r="AB83" s="218">
        <v>0</v>
      </c>
      <c r="AC83" s="218">
        <v>0</v>
      </c>
      <c r="AD83" s="218">
        <v>0</v>
      </c>
      <c r="AE83" s="218">
        <v>0</v>
      </c>
      <c r="AF83" s="216">
        <v>0</v>
      </c>
      <c r="AG83" s="218">
        <v>0</v>
      </c>
      <c r="AH83" s="216">
        <v>0</v>
      </c>
      <c r="AI83" s="215"/>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row>
    <row r="84" spans="1:63" ht="31.5" x14ac:dyDescent="0.25">
      <c r="A84" s="151" t="s">
        <v>223</v>
      </c>
      <c r="B84" s="152" t="s">
        <v>224</v>
      </c>
      <c r="C84" s="215" t="s">
        <v>101</v>
      </c>
      <c r="D84" s="215" t="s">
        <v>101</v>
      </c>
      <c r="E84" s="215" t="s">
        <v>101</v>
      </c>
      <c r="F84" s="215" t="s">
        <v>101</v>
      </c>
      <c r="G84" s="215" t="s">
        <v>101</v>
      </c>
      <c r="H84" s="215" t="s">
        <v>101</v>
      </c>
      <c r="I84" s="215" t="s">
        <v>101</v>
      </c>
      <c r="J84" s="218">
        <v>0</v>
      </c>
      <c r="K84" s="257">
        <f t="shared" si="22"/>
        <v>0</v>
      </c>
      <c r="L84" s="218">
        <v>0</v>
      </c>
      <c r="M84" s="218">
        <v>0</v>
      </c>
      <c r="N84" s="218">
        <v>0</v>
      </c>
      <c r="O84" s="218">
        <v>0</v>
      </c>
      <c r="P84" s="257">
        <f t="shared" si="23"/>
        <v>0</v>
      </c>
      <c r="Q84" s="218">
        <v>0</v>
      </c>
      <c r="R84" s="218">
        <v>0</v>
      </c>
      <c r="S84" s="218">
        <v>0</v>
      </c>
      <c r="T84" s="218">
        <v>0</v>
      </c>
      <c r="U84" s="148" t="s">
        <v>101</v>
      </c>
      <c r="V84" s="218">
        <v>0</v>
      </c>
      <c r="W84" s="148" t="s">
        <v>101</v>
      </c>
      <c r="X84" s="218">
        <v>0</v>
      </c>
      <c r="Y84" s="148" t="s">
        <v>101</v>
      </c>
      <c r="Z84" s="257">
        <v>0</v>
      </c>
      <c r="AA84" s="218">
        <v>0</v>
      </c>
      <c r="AB84" s="218">
        <v>0</v>
      </c>
      <c r="AC84" s="218">
        <v>0</v>
      </c>
      <c r="AD84" s="218">
        <v>0</v>
      </c>
      <c r="AE84" s="218">
        <v>0</v>
      </c>
      <c r="AF84" s="216">
        <v>0</v>
      </c>
      <c r="AG84" s="218">
        <v>0</v>
      </c>
      <c r="AH84" s="216">
        <v>0</v>
      </c>
      <c r="AI84" s="215"/>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row>
    <row r="85" spans="1:63" ht="31.5" x14ac:dyDescent="0.25">
      <c r="A85" s="151" t="s">
        <v>225</v>
      </c>
      <c r="B85" s="152" t="s">
        <v>226</v>
      </c>
      <c r="C85" s="215" t="s">
        <v>101</v>
      </c>
      <c r="D85" s="215" t="s">
        <v>101</v>
      </c>
      <c r="E85" s="215" t="s">
        <v>101</v>
      </c>
      <c r="F85" s="215" t="s">
        <v>101</v>
      </c>
      <c r="G85" s="215" t="s">
        <v>101</v>
      </c>
      <c r="H85" s="215" t="s">
        <v>101</v>
      </c>
      <c r="I85" s="215" t="s">
        <v>101</v>
      </c>
      <c r="J85" s="218">
        <f>SUM(J86:J87)</f>
        <v>0</v>
      </c>
      <c r="K85" s="257">
        <f t="shared" si="22"/>
        <v>0</v>
      </c>
      <c r="L85" s="218">
        <f>SUM(L86:L87)</f>
        <v>0</v>
      </c>
      <c r="M85" s="218">
        <f>SUM(M86:M87)</f>
        <v>0</v>
      </c>
      <c r="N85" s="218">
        <f>SUM(N86:N87)</f>
        <v>0</v>
      </c>
      <c r="O85" s="218">
        <f>SUM(O86:O87)</f>
        <v>0</v>
      </c>
      <c r="P85" s="257">
        <f t="shared" si="23"/>
        <v>0</v>
      </c>
      <c r="Q85" s="218">
        <f>SUM(Q86:Q87)</f>
        <v>0</v>
      </c>
      <c r="R85" s="218">
        <f>SUM(R86:R87)</f>
        <v>0</v>
      </c>
      <c r="S85" s="218">
        <f>SUM(S86:S87)</f>
        <v>0</v>
      </c>
      <c r="T85" s="218">
        <f>SUM(T86:T87)</f>
        <v>0</v>
      </c>
      <c r="U85" s="148" t="s">
        <v>101</v>
      </c>
      <c r="V85" s="218">
        <f>SUM(V86:V87)</f>
        <v>0</v>
      </c>
      <c r="W85" s="148" t="s">
        <v>101</v>
      </c>
      <c r="X85" s="218">
        <f>SUM(X86:X87)</f>
        <v>0</v>
      </c>
      <c r="Y85" s="148" t="s">
        <v>101</v>
      </c>
      <c r="Z85" s="257">
        <f t="shared" ref="Z85:AH85" si="28">SUM(Z86:Z87)</f>
        <v>0</v>
      </c>
      <c r="AA85" s="218">
        <f t="shared" si="28"/>
        <v>0</v>
      </c>
      <c r="AB85" s="218">
        <f t="shared" si="28"/>
        <v>0</v>
      </c>
      <c r="AC85" s="218">
        <f t="shared" si="28"/>
        <v>0</v>
      </c>
      <c r="AD85" s="218">
        <f t="shared" si="28"/>
        <v>0</v>
      </c>
      <c r="AE85" s="218">
        <f t="shared" si="28"/>
        <v>0</v>
      </c>
      <c r="AF85" s="216">
        <f t="shared" si="28"/>
        <v>0</v>
      </c>
      <c r="AG85" s="218">
        <f t="shared" si="28"/>
        <v>0</v>
      </c>
      <c r="AH85" s="216">
        <f t="shared" si="28"/>
        <v>0</v>
      </c>
      <c r="AI85" s="215"/>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row>
    <row r="86" spans="1:63" x14ac:dyDescent="0.25">
      <c r="A86" s="151" t="s">
        <v>227</v>
      </c>
      <c r="B86" s="152" t="s">
        <v>228</v>
      </c>
      <c r="C86" s="215" t="s">
        <v>101</v>
      </c>
      <c r="D86" s="215" t="s">
        <v>101</v>
      </c>
      <c r="E86" s="215" t="s">
        <v>101</v>
      </c>
      <c r="F86" s="215" t="s">
        <v>101</v>
      </c>
      <c r="G86" s="215" t="s">
        <v>101</v>
      </c>
      <c r="H86" s="215" t="s">
        <v>101</v>
      </c>
      <c r="I86" s="215" t="s">
        <v>101</v>
      </c>
      <c r="J86" s="218">
        <v>0</v>
      </c>
      <c r="K86" s="257">
        <f t="shared" si="22"/>
        <v>0</v>
      </c>
      <c r="L86" s="218">
        <v>0</v>
      </c>
      <c r="M86" s="218">
        <v>0</v>
      </c>
      <c r="N86" s="218">
        <v>0</v>
      </c>
      <c r="O86" s="218">
        <v>0</v>
      </c>
      <c r="P86" s="257">
        <f t="shared" si="23"/>
        <v>0</v>
      </c>
      <c r="Q86" s="218">
        <v>0</v>
      </c>
      <c r="R86" s="218">
        <v>0</v>
      </c>
      <c r="S86" s="218">
        <v>0</v>
      </c>
      <c r="T86" s="218">
        <v>0</v>
      </c>
      <c r="U86" s="148" t="s">
        <v>101</v>
      </c>
      <c r="V86" s="218">
        <v>0</v>
      </c>
      <c r="W86" s="148" t="s">
        <v>101</v>
      </c>
      <c r="X86" s="218">
        <v>0</v>
      </c>
      <c r="Y86" s="148" t="s">
        <v>101</v>
      </c>
      <c r="Z86" s="257">
        <v>0</v>
      </c>
      <c r="AA86" s="218">
        <v>0</v>
      </c>
      <c r="AB86" s="218">
        <v>0</v>
      </c>
      <c r="AC86" s="218">
        <v>0</v>
      </c>
      <c r="AD86" s="218">
        <v>0</v>
      </c>
      <c r="AE86" s="218">
        <v>0</v>
      </c>
      <c r="AF86" s="216">
        <v>0</v>
      </c>
      <c r="AG86" s="218">
        <v>0</v>
      </c>
      <c r="AH86" s="216">
        <v>0</v>
      </c>
      <c r="AI86" s="215"/>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row>
    <row r="87" spans="1:63" ht="31.5" x14ac:dyDescent="0.25">
      <c r="A87" s="151" t="s">
        <v>229</v>
      </c>
      <c r="B87" s="152" t="s">
        <v>230</v>
      </c>
      <c r="C87" s="215" t="s">
        <v>101</v>
      </c>
      <c r="D87" s="215" t="s">
        <v>101</v>
      </c>
      <c r="E87" s="215" t="s">
        <v>101</v>
      </c>
      <c r="F87" s="215" t="s">
        <v>101</v>
      </c>
      <c r="G87" s="215" t="s">
        <v>101</v>
      </c>
      <c r="H87" s="215" t="s">
        <v>101</v>
      </c>
      <c r="I87" s="215" t="s">
        <v>101</v>
      </c>
      <c r="J87" s="218">
        <v>0</v>
      </c>
      <c r="K87" s="257">
        <f t="shared" si="22"/>
        <v>0</v>
      </c>
      <c r="L87" s="218">
        <v>0</v>
      </c>
      <c r="M87" s="218">
        <v>0</v>
      </c>
      <c r="N87" s="218">
        <v>0</v>
      </c>
      <c r="O87" s="218">
        <v>0</v>
      </c>
      <c r="P87" s="257">
        <f t="shared" si="23"/>
        <v>0</v>
      </c>
      <c r="Q87" s="218">
        <v>0</v>
      </c>
      <c r="R87" s="218">
        <v>0</v>
      </c>
      <c r="S87" s="218">
        <v>0</v>
      </c>
      <c r="T87" s="218">
        <v>0</v>
      </c>
      <c r="U87" s="148" t="s">
        <v>101</v>
      </c>
      <c r="V87" s="218">
        <v>0</v>
      </c>
      <c r="W87" s="148" t="s">
        <v>101</v>
      </c>
      <c r="X87" s="218">
        <v>0</v>
      </c>
      <c r="Y87" s="148" t="s">
        <v>101</v>
      </c>
      <c r="Z87" s="257">
        <v>0</v>
      </c>
      <c r="AA87" s="218">
        <v>0</v>
      </c>
      <c r="AB87" s="218">
        <v>0</v>
      </c>
      <c r="AC87" s="218">
        <v>0</v>
      </c>
      <c r="AD87" s="218">
        <v>0</v>
      </c>
      <c r="AE87" s="218">
        <v>0</v>
      </c>
      <c r="AF87" s="216">
        <v>0</v>
      </c>
      <c r="AG87" s="218">
        <v>0</v>
      </c>
      <c r="AH87" s="216">
        <v>0</v>
      </c>
      <c r="AI87" s="215"/>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row>
    <row r="88" spans="1:63" ht="47.25" x14ac:dyDescent="0.25">
      <c r="A88" s="151" t="s">
        <v>231</v>
      </c>
      <c r="B88" s="152" t="s">
        <v>232</v>
      </c>
      <c r="C88" s="215" t="s">
        <v>101</v>
      </c>
      <c r="D88" s="215" t="s">
        <v>101</v>
      </c>
      <c r="E88" s="215" t="s">
        <v>101</v>
      </c>
      <c r="F88" s="215" t="s">
        <v>101</v>
      </c>
      <c r="G88" s="215" t="s">
        <v>101</v>
      </c>
      <c r="H88" s="215" t="s">
        <v>101</v>
      </c>
      <c r="I88" s="215" t="s">
        <v>101</v>
      </c>
      <c r="J88" s="218">
        <f>SUM(J89:J90)</f>
        <v>0</v>
      </c>
      <c r="K88" s="257">
        <f t="shared" si="22"/>
        <v>0</v>
      </c>
      <c r="L88" s="218">
        <f>SUM(L89:L90)</f>
        <v>0</v>
      </c>
      <c r="M88" s="218">
        <f>SUM(M89:M90)</f>
        <v>0</v>
      </c>
      <c r="N88" s="218">
        <f>SUM(N89:N90)</f>
        <v>0</v>
      </c>
      <c r="O88" s="218">
        <f>SUM(O89:O90)</f>
        <v>0</v>
      </c>
      <c r="P88" s="257">
        <f t="shared" si="23"/>
        <v>0</v>
      </c>
      <c r="Q88" s="218">
        <f>SUM(Q89:Q90)</f>
        <v>0</v>
      </c>
      <c r="R88" s="218">
        <f>SUM(R89:R90)</f>
        <v>0</v>
      </c>
      <c r="S88" s="218">
        <f>SUM(S89:S90)</f>
        <v>0</v>
      </c>
      <c r="T88" s="218">
        <f>SUM(T89:T90)</f>
        <v>0</v>
      </c>
      <c r="U88" s="148" t="s">
        <v>101</v>
      </c>
      <c r="V88" s="218">
        <f>SUM(V89:V90)</f>
        <v>0</v>
      </c>
      <c r="W88" s="148" t="s">
        <v>101</v>
      </c>
      <c r="X88" s="218">
        <f>SUM(X89:X90)</f>
        <v>0</v>
      </c>
      <c r="Y88" s="148" t="s">
        <v>101</v>
      </c>
      <c r="Z88" s="257">
        <f t="shared" ref="Z88:AH88" si="29">SUM(Z89:Z90)</f>
        <v>0</v>
      </c>
      <c r="AA88" s="218">
        <f t="shared" si="29"/>
        <v>0</v>
      </c>
      <c r="AB88" s="218">
        <f t="shared" si="29"/>
        <v>0</v>
      </c>
      <c r="AC88" s="218">
        <f t="shared" si="29"/>
        <v>0</v>
      </c>
      <c r="AD88" s="218">
        <f t="shared" si="29"/>
        <v>0</v>
      </c>
      <c r="AE88" s="218">
        <f t="shared" si="29"/>
        <v>0</v>
      </c>
      <c r="AF88" s="216">
        <f t="shared" si="29"/>
        <v>0</v>
      </c>
      <c r="AG88" s="218">
        <f t="shared" si="29"/>
        <v>0</v>
      </c>
      <c r="AH88" s="216">
        <f t="shared" si="29"/>
        <v>0</v>
      </c>
      <c r="AI88" s="215"/>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row>
    <row r="89" spans="1:63" ht="31.5" x14ac:dyDescent="0.25">
      <c r="A89" s="151" t="s">
        <v>233</v>
      </c>
      <c r="B89" s="152" t="s">
        <v>234</v>
      </c>
      <c r="C89" s="215" t="s">
        <v>101</v>
      </c>
      <c r="D89" s="215" t="s">
        <v>101</v>
      </c>
      <c r="E89" s="215" t="s">
        <v>101</v>
      </c>
      <c r="F89" s="215" t="s">
        <v>101</v>
      </c>
      <c r="G89" s="215" t="s">
        <v>101</v>
      </c>
      <c r="H89" s="215" t="s">
        <v>101</v>
      </c>
      <c r="I89" s="215" t="s">
        <v>101</v>
      </c>
      <c r="J89" s="218">
        <v>0</v>
      </c>
      <c r="K89" s="257">
        <f t="shared" si="22"/>
        <v>0</v>
      </c>
      <c r="L89" s="218">
        <v>0</v>
      </c>
      <c r="M89" s="218">
        <v>0</v>
      </c>
      <c r="N89" s="218">
        <v>0</v>
      </c>
      <c r="O89" s="218">
        <v>0</v>
      </c>
      <c r="P89" s="257">
        <f t="shared" si="23"/>
        <v>0</v>
      </c>
      <c r="Q89" s="218">
        <v>0</v>
      </c>
      <c r="R89" s="218">
        <v>0</v>
      </c>
      <c r="S89" s="218">
        <v>0</v>
      </c>
      <c r="T89" s="218">
        <v>0</v>
      </c>
      <c r="U89" s="148" t="s">
        <v>101</v>
      </c>
      <c r="V89" s="218">
        <v>0</v>
      </c>
      <c r="W89" s="148" t="s">
        <v>101</v>
      </c>
      <c r="X89" s="218">
        <v>0</v>
      </c>
      <c r="Y89" s="148" t="s">
        <v>101</v>
      </c>
      <c r="Z89" s="257">
        <v>0</v>
      </c>
      <c r="AA89" s="218">
        <v>0</v>
      </c>
      <c r="AB89" s="218">
        <v>0</v>
      </c>
      <c r="AC89" s="218">
        <v>0</v>
      </c>
      <c r="AD89" s="218">
        <v>0</v>
      </c>
      <c r="AE89" s="218">
        <v>0</v>
      </c>
      <c r="AF89" s="216">
        <v>0</v>
      </c>
      <c r="AG89" s="218">
        <v>0</v>
      </c>
      <c r="AH89" s="216">
        <v>0</v>
      </c>
      <c r="AI89" s="215"/>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row>
    <row r="90" spans="1:63" ht="31.5" x14ac:dyDescent="0.25">
      <c r="A90" s="151" t="s">
        <v>235</v>
      </c>
      <c r="B90" s="152" t="s">
        <v>236</v>
      </c>
      <c r="C90" s="215" t="s">
        <v>101</v>
      </c>
      <c r="D90" s="215" t="s">
        <v>101</v>
      </c>
      <c r="E90" s="215" t="s">
        <v>101</v>
      </c>
      <c r="F90" s="215" t="s">
        <v>101</v>
      </c>
      <c r="G90" s="215" t="s">
        <v>101</v>
      </c>
      <c r="H90" s="215" t="s">
        <v>101</v>
      </c>
      <c r="I90" s="215" t="s">
        <v>101</v>
      </c>
      <c r="J90" s="218">
        <v>0</v>
      </c>
      <c r="K90" s="257">
        <f t="shared" si="22"/>
        <v>0</v>
      </c>
      <c r="L90" s="218">
        <v>0</v>
      </c>
      <c r="M90" s="218">
        <v>0</v>
      </c>
      <c r="N90" s="218">
        <v>0</v>
      </c>
      <c r="O90" s="218">
        <v>0</v>
      </c>
      <c r="P90" s="257">
        <f t="shared" si="23"/>
        <v>0</v>
      </c>
      <c r="Q90" s="218">
        <v>0</v>
      </c>
      <c r="R90" s="218">
        <v>0</v>
      </c>
      <c r="S90" s="218">
        <v>0</v>
      </c>
      <c r="T90" s="218">
        <v>0</v>
      </c>
      <c r="U90" s="148" t="s">
        <v>101</v>
      </c>
      <c r="V90" s="218">
        <v>0</v>
      </c>
      <c r="W90" s="148" t="s">
        <v>101</v>
      </c>
      <c r="X90" s="218">
        <v>0</v>
      </c>
      <c r="Y90" s="148" t="s">
        <v>101</v>
      </c>
      <c r="Z90" s="257">
        <v>0</v>
      </c>
      <c r="AA90" s="218">
        <v>0</v>
      </c>
      <c r="AB90" s="218">
        <v>0</v>
      </c>
      <c r="AC90" s="218">
        <v>0</v>
      </c>
      <c r="AD90" s="218">
        <v>0</v>
      </c>
      <c r="AE90" s="218">
        <v>0</v>
      </c>
      <c r="AF90" s="216">
        <v>0</v>
      </c>
      <c r="AG90" s="218">
        <v>0</v>
      </c>
      <c r="AH90" s="216">
        <v>0</v>
      </c>
      <c r="AI90" s="215"/>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row>
    <row r="91" spans="1:63" ht="31.5" x14ac:dyDescent="0.25">
      <c r="A91" s="151" t="s">
        <v>237</v>
      </c>
      <c r="B91" s="152" t="s">
        <v>238</v>
      </c>
      <c r="C91" s="215" t="s">
        <v>101</v>
      </c>
      <c r="D91" s="215" t="s">
        <v>101</v>
      </c>
      <c r="E91" s="215" t="s">
        <v>101</v>
      </c>
      <c r="F91" s="215" t="s">
        <v>101</v>
      </c>
      <c r="G91" s="215" t="s">
        <v>101</v>
      </c>
      <c r="H91" s="215" t="s">
        <v>101</v>
      </c>
      <c r="I91" s="215" t="s">
        <v>101</v>
      </c>
      <c r="J91" s="218">
        <f>SUM(J92:J100)</f>
        <v>0</v>
      </c>
      <c r="K91" s="257">
        <f t="shared" si="22"/>
        <v>12.049551711864407</v>
      </c>
      <c r="L91" s="218">
        <f>SUM(L92:L100)</f>
        <v>0.57675254237288132</v>
      </c>
      <c r="M91" s="218">
        <f>SUM(M92:M100)</f>
        <v>4.0767966101694917</v>
      </c>
      <c r="N91" s="218">
        <f>SUM(N92:N100)</f>
        <v>6.6266135593220339</v>
      </c>
      <c r="O91" s="218">
        <f>SUM(O92:O100)</f>
        <v>0.76938899999999999</v>
      </c>
      <c r="P91" s="257">
        <f t="shared" si="23"/>
        <v>1.9423199999999998</v>
      </c>
      <c r="Q91" s="218">
        <f>SUM(Q92:Q100)</f>
        <v>8.5999999999999993E-2</v>
      </c>
      <c r="R91" s="218">
        <f>SUM(R92:R100)</f>
        <v>0.67599999999999993</v>
      </c>
      <c r="S91" s="218">
        <f>SUM(S92:S100)</f>
        <v>1.034</v>
      </c>
      <c r="T91" s="218">
        <f>SUM(T92:T100)</f>
        <v>0.14632000000000001</v>
      </c>
      <c r="U91" s="148" t="s">
        <v>101</v>
      </c>
      <c r="V91" s="218">
        <f>SUM(V92:V100)</f>
        <v>9.8369999999999997</v>
      </c>
      <c r="W91" s="148" t="s">
        <v>101</v>
      </c>
      <c r="X91" s="218">
        <f>SUM(X92:X100)</f>
        <v>7.7490000000000006</v>
      </c>
      <c r="Y91" s="148" t="s">
        <v>101</v>
      </c>
      <c r="Z91" s="257">
        <f t="shared" ref="Z91:AH91" si="30">SUM(Z92:Z100)</f>
        <v>1.94232</v>
      </c>
      <c r="AA91" s="218">
        <f t="shared" si="30"/>
        <v>2.0880000000000001</v>
      </c>
      <c r="AB91" s="218">
        <f t="shared" si="30"/>
        <v>2.0880000000000001</v>
      </c>
      <c r="AC91" s="218">
        <f t="shared" si="30"/>
        <v>2.0880000000000001</v>
      </c>
      <c r="AD91" s="218">
        <f t="shared" si="30"/>
        <v>2.0880000000000001</v>
      </c>
      <c r="AE91" s="218">
        <f t="shared" si="30"/>
        <v>7.7490000000000006</v>
      </c>
      <c r="AF91" s="216">
        <f t="shared" si="30"/>
        <v>1.94232</v>
      </c>
      <c r="AG91" s="218">
        <f t="shared" si="30"/>
        <v>7.7490000000000006</v>
      </c>
      <c r="AH91" s="216">
        <f t="shared" si="30"/>
        <v>1.94232</v>
      </c>
      <c r="AI91" s="215"/>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row>
    <row r="92" spans="1:63" ht="31.5" x14ac:dyDescent="0.25">
      <c r="A92" s="151" t="s">
        <v>237</v>
      </c>
      <c r="B92" s="164" t="s">
        <v>239</v>
      </c>
      <c r="C92" s="215" t="s">
        <v>101</v>
      </c>
      <c r="D92" s="215" t="s">
        <v>101</v>
      </c>
      <c r="E92" s="215" t="s">
        <v>101</v>
      </c>
      <c r="F92" s="215" t="s">
        <v>101</v>
      </c>
      <c r="G92" s="215" t="s">
        <v>101</v>
      </c>
      <c r="H92" s="215" t="s">
        <v>101</v>
      </c>
      <c r="I92" s="215" t="s">
        <v>101</v>
      </c>
      <c r="J92" s="218">
        <v>0</v>
      </c>
      <c r="K92" s="257">
        <f t="shared" ref="K92:K123" si="31">SUM(L92:O92)</f>
        <v>1.622881</v>
      </c>
      <c r="L92" s="218">
        <v>9.8000000000000004E-2</v>
      </c>
      <c r="M92" s="218">
        <v>0.55800000000000005</v>
      </c>
      <c r="N92" s="218">
        <v>0.83099999999999996</v>
      </c>
      <c r="O92" s="218">
        <v>0.135881</v>
      </c>
      <c r="P92" s="257">
        <f t="shared" ref="P92:P123" si="32">SUM(Q92:T92)</f>
        <v>0</v>
      </c>
      <c r="Q92" s="218">
        <v>0</v>
      </c>
      <c r="R92" s="218">
        <v>0</v>
      </c>
      <c r="S92" s="218">
        <v>0</v>
      </c>
      <c r="T92" s="218">
        <v>0</v>
      </c>
      <c r="U92" s="148" t="s">
        <v>101</v>
      </c>
      <c r="V92" s="218">
        <v>0</v>
      </c>
      <c r="W92" s="148" t="s">
        <v>101</v>
      </c>
      <c r="X92" s="218">
        <v>0</v>
      </c>
      <c r="Y92" s="148" t="s">
        <v>101</v>
      </c>
      <c r="Z92" s="257">
        <v>0</v>
      </c>
      <c r="AA92" s="218">
        <v>0</v>
      </c>
      <c r="AB92" s="218">
        <v>0</v>
      </c>
      <c r="AC92" s="218">
        <v>0</v>
      </c>
      <c r="AD92" s="218">
        <v>0</v>
      </c>
      <c r="AE92" s="218">
        <v>0</v>
      </c>
      <c r="AF92" s="216">
        <v>0</v>
      </c>
      <c r="AG92" s="218">
        <v>0</v>
      </c>
      <c r="AH92" s="216">
        <v>0</v>
      </c>
      <c r="AI92" s="215"/>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row>
    <row r="93" spans="1:63" ht="31.5" x14ac:dyDescent="0.25">
      <c r="A93" s="151" t="s">
        <v>237</v>
      </c>
      <c r="B93" s="164" t="s">
        <v>241</v>
      </c>
      <c r="C93" s="215" t="s">
        <v>101</v>
      </c>
      <c r="D93" s="215" t="s">
        <v>101</v>
      </c>
      <c r="E93" s="215">
        <v>2017</v>
      </c>
      <c r="F93" s="215">
        <v>2017</v>
      </c>
      <c r="G93" s="215" t="s">
        <v>101</v>
      </c>
      <c r="H93" s="215" t="s">
        <v>101</v>
      </c>
      <c r="I93" s="215" t="s">
        <v>101</v>
      </c>
      <c r="J93" s="218">
        <v>0</v>
      </c>
      <c r="K93" s="257">
        <f t="shared" si="31"/>
        <v>1.159</v>
      </c>
      <c r="L93" s="218">
        <v>5.0999999999999997E-2</v>
      </c>
      <c r="M93" s="218">
        <v>0.40400000000000003</v>
      </c>
      <c r="N93" s="218">
        <v>0.61699999999999999</v>
      </c>
      <c r="O93" s="218">
        <v>8.6999999999999994E-2</v>
      </c>
      <c r="P93" s="257">
        <f t="shared" si="32"/>
        <v>0</v>
      </c>
      <c r="Q93" s="218">
        <v>0</v>
      </c>
      <c r="R93" s="218">
        <v>0</v>
      </c>
      <c r="S93" s="218">
        <v>0</v>
      </c>
      <c r="T93" s="218">
        <v>0</v>
      </c>
      <c r="U93" s="148" t="s">
        <v>101</v>
      </c>
      <c r="V93" s="218">
        <v>1.159</v>
      </c>
      <c r="W93" s="148" t="s">
        <v>101</v>
      </c>
      <c r="X93" s="218">
        <v>1.159</v>
      </c>
      <c r="Y93" s="148" t="s">
        <v>101</v>
      </c>
      <c r="Z93" s="257">
        <v>0</v>
      </c>
      <c r="AA93" s="218">
        <v>0</v>
      </c>
      <c r="AB93" s="218">
        <v>0</v>
      </c>
      <c r="AC93" s="218">
        <v>0</v>
      </c>
      <c r="AD93" s="218">
        <v>0</v>
      </c>
      <c r="AE93" s="218">
        <v>1.159</v>
      </c>
      <c r="AF93" s="216">
        <v>0</v>
      </c>
      <c r="AG93" s="218">
        <v>1.159</v>
      </c>
      <c r="AH93" s="216">
        <v>0</v>
      </c>
      <c r="AI93" s="215"/>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row>
    <row r="94" spans="1:63" ht="31.5" x14ac:dyDescent="0.25">
      <c r="A94" s="151" t="s">
        <v>237</v>
      </c>
      <c r="B94" s="164" t="s">
        <v>243</v>
      </c>
      <c r="C94" s="215" t="s">
        <v>101</v>
      </c>
      <c r="D94" s="215" t="s">
        <v>101</v>
      </c>
      <c r="E94" s="215">
        <v>2017</v>
      </c>
      <c r="F94" s="215">
        <v>2017</v>
      </c>
      <c r="G94" s="215" t="s">
        <v>101</v>
      </c>
      <c r="H94" s="215" t="s">
        <v>101</v>
      </c>
      <c r="I94" s="215" t="s">
        <v>101</v>
      </c>
      <c r="J94" s="218">
        <v>0</v>
      </c>
      <c r="K94" s="257">
        <f t="shared" si="31"/>
        <v>3.2</v>
      </c>
      <c r="L94" s="218">
        <v>0.14099999999999999</v>
      </c>
      <c r="M94" s="218">
        <v>1.1140000000000001</v>
      </c>
      <c r="N94" s="218">
        <v>1.7030000000000001</v>
      </c>
      <c r="O94" s="218">
        <v>0.24199999999999999</v>
      </c>
      <c r="P94" s="257">
        <f t="shared" si="32"/>
        <v>0</v>
      </c>
      <c r="Q94" s="218">
        <v>0</v>
      </c>
      <c r="R94" s="218">
        <v>0</v>
      </c>
      <c r="S94" s="218">
        <v>0</v>
      </c>
      <c r="T94" s="218">
        <v>0</v>
      </c>
      <c r="U94" s="148" t="s">
        <v>101</v>
      </c>
      <c r="V94" s="218">
        <v>3.2</v>
      </c>
      <c r="W94" s="148" t="s">
        <v>101</v>
      </c>
      <c r="X94" s="218">
        <v>3.2</v>
      </c>
      <c r="Y94" s="148" t="s">
        <v>101</v>
      </c>
      <c r="Z94" s="257">
        <v>0</v>
      </c>
      <c r="AA94" s="218">
        <v>0</v>
      </c>
      <c r="AB94" s="218">
        <v>0</v>
      </c>
      <c r="AC94" s="218">
        <v>0</v>
      </c>
      <c r="AD94" s="218">
        <v>0</v>
      </c>
      <c r="AE94" s="218">
        <v>3.2</v>
      </c>
      <c r="AF94" s="216">
        <v>0</v>
      </c>
      <c r="AG94" s="218">
        <v>3.2</v>
      </c>
      <c r="AH94" s="216">
        <v>0</v>
      </c>
      <c r="AI94" s="215"/>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row>
    <row r="95" spans="1:63" ht="31.5" x14ac:dyDescent="0.25">
      <c r="A95" s="151" t="s">
        <v>237</v>
      </c>
      <c r="B95" s="164" t="s">
        <v>245</v>
      </c>
      <c r="C95" s="215" t="s">
        <v>101</v>
      </c>
      <c r="D95" s="215" t="s">
        <v>101</v>
      </c>
      <c r="E95" s="215" t="s">
        <v>101</v>
      </c>
      <c r="F95" s="215" t="s">
        <v>101</v>
      </c>
      <c r="G95" s="215" t="s">
        <v>101</v>
      </c>
      <c r="H95" s="215" t="s">
        <v>101</v>
      </c>
      <c r="I95" s="215" t="s">
        <v>101</v>
      </c>
      <c r="J95" s="218">
        <v>0</v>
      </c>
      <c r="K95" s="257">
        <f t="shared" si="31"/>
        <v>0.58950800000000003</v>
      </c>
      <c r="L95" s="218">
        <v>3.5999999999999997E-2</v>
      </c>
      <c r="M95" s="218">
        <v>0.20300000000000001</v>
      </c>
      <c r="N95" s="218">
        <v>0.30199999999999999</v>
      </c>
      <c r="O95" s="218">
        <v>4.8508000000000003E-2</v>
      </c>
      <c r="P95" s="257">
        <f t="shared" si="32"/>
        <v>0</v>
      </c>
      <c r="Q95" s="218">
        <v>0</v>
      </c>
      <c r="R95" s="218">
        <v>0</v>
      </c>
      <c r="S95" s="218">
        <v>0</v>
      </c>
      <c r="T95" s="218">
        <v>0</v>
      </c>
      <c r="U95" s="148" t="s">
        <v>101</v>
      </c>
      <c r="V95" s="218">
        <v>0</v>
      </c>
      <c r="W95" s="148" t="s">
        <v>101</v>
      </c>
      <c r="X95" s="218">
        <v>0</v>
      </c>
      <c r="Y95" s="148" t="s">
        <v>101</v>
      </c>
      <c r="Z95" s="257">
        <v>0</v>
      </c>
      <c r="AA95" s="218">
        <v>0</v>
      </c>
      <c r="AB95" s="218">
        <v>0</v>
      </c>
      <c r="AC95" s="218">
        <v>0</v>
      </c>
      <c r="AD95" s="218">
        <v>0</v>
      </c>
      <c r="AE95" s="218">
        <v>0</v>
      </c>
      <c r="AF95" s="216">
        <v>0</v>
      </c>
      <c r="AG95" s="218">
        <v>0</v>
      </c>
      <c r="AH95" s="216">
        <v>0</v>
      </c>
      <c r="AI95" s="215"/>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row>
    <row r="96" spans="1:63" ht="31.5" x14ac:dyDescent="0.25">
      <c r="A96" s="151" t="s">
        <v>237</v>
      </c>
      <c r="B96" s="170" t="s">
        <v>247</v>
      </c>
      <c r="C96" s="215" t="s">
        <v>101</v>
      </c>
      <c r="D96" s="215" t="s">
        <v>101</v>
      </c>
      <c r="E96" s="215">
        <v>2017</v>
      </c>
      <c r="F96" s="215" t="s">
        <v>101</v>
      </c>
      <c r="G96" s="215">
        <v>2017</v>
      </c>
      <c r="H96" s="215" t="s">
        <v>101</v>
      </c>
      <c r="I96" s="215" t="s">
        <v>101</v>
      </c>
      <c r="J96" s="218">
        <v>0</v>
      </c>
      <c r="K96" s="257">
        <f t="shared" si="31"/>
        <v>0</v>
      </c>
      <c r="L96" s="218">
        <v>0</v>
      </c>
      <c r="M96" s="218">
        <v>0</v>
      </c>
      <c r="N96" s="218">
        <v>0</v>
      </c>
      <c r="O96" s="218">
        <v>0</v>
      </c>
      <c r="P96" s="257">
        <f t="shared" si="32"/>
        <v>0.95052999999999999</v>
      </c>
      <c r="Q96" s="218">
        <v>4.2000000000000003E-2</v>
      </c>
      <c r="R96" s="218">
        <v>0.33100000000000002</v>
      </c>
      <c r="S96" s="218">
        <v>0.50600000000000001</v>
      </c>
      <c r="T96" s="218">
        <v>7.1529999999999996E-2</v>
      </c>
      <c r="U96" s="148" t="s">
        <v>101</v>
      </c>
      <c r="V96" s="218">
        <v>0</v>
      </c>
      <c r="W96" s="148" t="s">
        <v>101</v>
      </c>
      <c r="X96" s="218">
        <v>0</v>
      </c>
      <c r="Y96" s="148" t="s">
        <v>101</v>
      </c>
      <c r="Z96" s="257">
        <v>0.95052999999999999</v>
      </c>
      <c r="AA96" s="218">
        <v>0</v>
      </c>
      <c r="AB96" s="218">
        <v>0</v>
      </c>
      <c r="AC96" s="218">
        <v>0</v>
      </c>
      <c r="AD96" s="218">
        <v>0</v>
      </c>
      <c r="AE96" s="218">
        <v>0</v>
      </c>
      <c r="AF96" s="216">
        <v>0.95052999999999999</v>
      </c>
      <c r="AG96" s="218">
        <v>0</v>
      </c>
      <c r="AH96" s="216">
        <v>0.95052999999999999</v>
      </c>
      <c r="AI96" s="215"/>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row>
    <row r="97" spans="1:63" ht="31.5" x14ac:dyDescent="0.25">
      <c r="A97" s="151" t="s">
        <v>237</v>
      </c>
      <c r="B97" s="170" t="s">
        <v>249</v>
      </c>
      <c r="C97" s="215" t="s">
        <v>101</v>
      </c>
      <c r="D97" s="215" t="s">
        <v>101</v>
      </c>
      <c r="E97" s="215">
        <v>2017</v>
      </c>
      <c r="F97" s="215" t="s">
        <v>101</v>
      </c>
      <c r="G97" s="215">
        <v>2017</v>
      </c>
      <c r="H97" s="215" t="s">
        <v>101</v>
      </c>
      <c r="I97" s="215" t="s">
        <v>101</v>
      </c>
      <c r="J97" s="218">
        <v>0</v>
      </c>
      <c r="K97" s="257">
        <f t="shared" si="31"/>
        <v>0</v>
      </c>
      <c r="L97" s="218">
        <v>0</v>
      </c>
      <c r="M97" s="218">
        <v>0</v>
      </c>
      <c r="N97" s="218">
        <v>0</v>
      </c>
      <c r="O97" s="218">
        <v>0</v>
      </c>
      <c r="P97" s="257">
        <f t="shared" si="32"/>
        <v>0.99179000000000006</v>
      </c>
      <c r="Q97" s="218">
        <v>4.3999999999999997E-2</v>
      </c>
      <c r="R97" s="218">
        <v>0.34499999999999997</v>
      </c>
      <c r="S97" s="218">
        <v>0.52800000000000002</v>
      </c>
      <c r="T97" s="218">
        <v>7.4789999999999995E-2</v>
      </c>
      <c r="U97" s="148" t="s">
        <v>101</v>
      </c>
      <c r="V97" s="218">
        <v>0</v>
      </c>
      <c r="W97" s="148" t="s">
        <v>101</v>
      </c>
      <c r="X97" s="218">
        <v>0</v>
      </c>
      <c r="Y97" s="148" t="s">
        <v>101</v>
      </c>
      <c r="Z97" s="257">
        <v>0.99178999999999995</v>
      </c>
      <c r="AA97" s="218">
        <v>0</v>
      </c>
      <c r="AB97" s="218">
        <v>0</v>
      </c>
      <c r="AC97" s="218">
        <v>0</v>
      </c>
      <c r="AD97" s="218">
        <v>0</v>
      </c>
      <c r="AE97" s="218">
        <v>0</v>
      </c>
      <c r="AF97" s="216">
        <v>0.99178999999999995</v>
      </c>
      <c r="AG97" s="218">
        <v>0</v>
      </c>
      <c r="AH97" s="216">
        <v>0.99178999999999995</v>
      </c>
      <c r="AI97" s="215"/>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row>
    <row r="98" spans="1:63" x14ac:dyDescent="0.25">
      <c r="A98" s="151" t="s">
        <v>237</v>
      </c>
      <c r="B98" s="168" t="s">
        <v>251</v>
      </c>
      <c r="C98" s="215" t="s">
        <v>101</v>
      </c>
      <c r="D98" s="215" t="s">
        <v>101</v>
      </c>
      <c r="E98" s="215">
        <v>2017</v>
      </c>
      <c r="F98" s="215">
        <v>2017</v>
      </c>
      <c r="G98" s="215" t="s">
        <v>101</v>
      </c>
      <c r="H98" s="215" t="s">
        <v>101</v>
      </c>
      <c r="I98" s="215" t="s">
        <v>101</v>
      </c>
      <c r="J98" s="218">
        <v>0</v>
      </c>
      <c r="K98" s="257">
        <f t="shared" si="31"/>
        <v>1.6949999999999998</v>
      </c>
      <c r="L98" s="218">
        <v>7.4999999999999997E-2</v>
      </c>
      <c r="M98" s="218">
        <v>0.59</v>
      </c>
      <c r="N98" s="218">
        <v>0.90200000000000002</v>
      </c>
      <c r="O98" s="218">
        <v>0.128</v>
      </c>
      <c r="P98" s="257">
        <f t="shared" si="32"/>
        <v>0</v>
      </c>
      <c r="Q98" s="218">
        <v>0</v>
      </c>
      <c r="R98" s="218">
        <v>0</v>
      </c>
      <c r="S98" s="218">
        <v>0</v>
      </c>
      <c r="T98" s="218">
        <v>0</v>
      </c>
      <c r="U98" s="148" t="s">
        <v>101</v>
      </c>
      <c r="V98" s="218">
        <v>1.6950000000000001</v>
      </c>
      <c r="W98" s="148" t="s">
        <v>101</v>
      </c>
      <c r="X98" s="218">
        <v>1.6950000000000001</v>
      </c>
      <c r="Y98" s="148" t="s">
        <v>101</v>
      </c>
      <c r="Z98" s="257">
        <v>0</v>
      </c>
      <c r="AA98" s="218">
        <v>0</v>
      </c>
      <c r="AB98" s="218">
        <v>0</v>
      </c>
      <c r="AC98" s="218">
        <v>0</v>
      </c>
      <c r="AD98" s="218">
        <v>0</v>
      </c>
      <c r="AE98" s="218">
        <v>1.6950000000000001</v>
      </c>
      <c r="AF98" s="216">
        <v>0</v>
      </c>
      <c r="AG98" s="218">
        <v>1.6950000000000001</v>
      </c>
      <c r="AH98" s="216">
        <v>0</v>
      </c>
      <c r="AI98" s="215"/>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row>
    <row r="99" spans="1:63" x14ac:dyDescent="0.25">
      <c r="A99" s="151" t="s">
        <v>237</v>
      </c>
      <c r="B99" s="169" t="s">
        <v>253</v>
      </c>
      <c r="C99" s="215" t="s">
        <v>101</v>
      </c>
      <c r="D99" s="215" t="s">
        <v>343</v>
      </c>
      <c r="E99" s="215">
        <v>2016</v>
      </c>
      <c r="F99" s="215">
        <v>2016</v>
      </c>
      <c r="G99" s="215" t="s">
        <v>101</v>
      </c>
      <c r="H99" s="215" t="s">
        <v>101</v>
      </c>
      <c r="I99" s="215" t="s">
        <v>101</v>
      </c>
      <c r="J99" s="218">
        <v>0</v>
      </c>
      <c r="K99" s="257">
        <f t="shared" si="31"/>
        <v>2.0881627118644071</v>
      </c>
      <c r="L99" s="218">
        <f>0.118888/1.18</f>
        <v>0.10075254237288135</v>
      </c>
      <c r="M99" s="218">
        <f>0.729/1.18</f>
        <v>0.6177966101694915</v>
      </c>
      <c r="N99" s="218">
        <f>1.616144/1.18</f>
        <v>1.369613559322034</v>
      </c>
      <c r="O99" s="218">
        <v>0</v>
      </c>
      <c r="P99" s="257">
        <f t="shared" si="32"/>
        <v>0</v>
      </c>
      <c r="Q99" s="218">
        <v>0</v>
      </c>
      <c r="R99" s="218">
        <v>0</v>
      </c>
      <c r="S99" s="218">
        <v>0</v>
      </c>
      <c r="T99" s="218">
        <v>0</v>
      </c>
      <c r="U99" s="148" t="s">
        <v>101</v>
      </c>
      <c r="V99" s="218">
        <v>2.0880000000000001</v>
      </c>
      <c r="W99" s="148" t="s">
        <v>101</v>
      </c>
      <c r="X99" s="218">
        <v>0</v>
      </c>
      <c r="Y99" s="148" t="s">
        <v>101</v>
      </c>
      <c r="Z99" s="257">
        <v>0</v>
      </c>
      <c r="AA99" s="218">
        <f>2.46384/1.18</f>
        <v>2.0880000000000001</v>
      </c>
      <c r="AB99" s="218">
        <v>2.0880000000000001</v>
      </c>
      <c r="AC99" s="218">
        <v>2.0880000000000001</v>
      </c>
      <c r="AD99" s="218">
        <v>2.0880000000000001</v>
      </c>
      <c r="AE99" s="218">
        <v>0</v>
      </c>
      <c r="AF99" s="216">
        <v>0</v>
      </c>
      <c r="AG99" s="218">
        <v>0</v>
      </c>
      <c r="AH99" s="216">
        <v>0</v>
      </c>
      <c r="AI99" s="215"/>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row>
    <row r="100" spans="1:63" x14ac:dyDescent="0.25">
      <c r="A100" s="151" t="s">
        <v>237</v>
      </c>
      <c r="B100" s="168" t="s">
        <v>255</v>
      </c>
      <c r="C100" s="215" t="s">
        <v>101</v>
      </c>
      <c r="D100" s="215" t="s">
        <v>101</v>
      </c>
      <c r="E100" s="215">
        <v>2017</v>
      </c>
      <c r="F100" s="215">
        <v>2017</v>
      </c>
      <c r="G100" s="215" t="s">
        <v>101</v>
      </c>
      <c r="H100" s="215" t="s">
        <v>101</v>
      </c>
      <c r="I100" s="215" t="s">
        <v>101</v>
      </c>
      <c r="J100" s="218">
        <v>0</v>
      </c>
      <c r="K100" s="257">
        <f t="shared" si="31"/>
        <v>1.6949999999999998</v>
      </c>
      <c r="L100" s="218">
        <v>7.4999999999999997E-2</v>
      </c>
      <c r="M100" s="218">
        <v>0.59</v>
      </c>
      <c r="N100" s="218">
        <v>0.90200000000000002</v>
      </c>
      <c r="O100" s="218">
        <v>0.128</v>
      </c>
      <c r="P100" s="257">
        <f t="shared" si="32"/>
        <v>0</v>
      </c>
      <c r="Q100" s="218">
        <v>0</v>
      </c>
      <c r="R100" s="218">
        <v>0</v>
      </c>
      <c r="S100" s="218">
        <v>0</v>
      </c>
      <c r="T100" s="218">
        <v>0</v>
      </c>
      <c r="U100" s="148" t="s">
        <v>101</v>
      </c>
      <c r="V100" s="218">
        <v>1.6950000000000001</v>
      </c>
      <c r="W100" s="148" t="s">
        <v>101</v>
      </c>
      <c r="X100" s="218">
        <v>1.6950000000000001</v>
      </c>
      <c r="Y100" s="148" t="s">
        <v>101</v>
      </c>
      <c r="Z100" s="257">
        <v>0</v>
      </c>
      <c r="AA100" s="218">
        <v>0</v>
      </c>
      <c r="AB100" s="218">
        <v>0</v>
      </c>
      <c r="AC100" s="218">
        <v>0</v>
      </c>
      <c r="AD100" s="218">
        <v>0</v>
      </c>
      <c r="AE100" s="218">
        <v>1.6950000000000001</v>
      </c>
      <c r="AF100" s="216">
        <v>0</v>
      </c>
      <c r="AG100" s="218">
        <v>1.6950000000000001</v>
      </c>
      <c r="AH100" s="216">
        <v>0</v>
      </c>
      <c r="AI100" s="215"/>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row>
    <row r="101" spans="1:63" ht="31.5" x14ac:dyDescent="0.25">
      <c r="A101" s="151" t="s">
        <v>257</v>
      </c>
      <c r="B101" s="152" t="s">
        <v>258</v>
      </c>
      <c r="C101" s="215" t="s">
        <v>101</v>
      </c>
      <c r="D101" s="215" t="s">
        <v>101</v>
      </c>
      <c r="E101" s="215" t="s">
        <v>101</v>
      </c>
      <c r="F101" s="215" t="s">
        <v>101</v>
      </c>
      <c r="G101" s="215" t="s">
        <v>101</v>
      </c>
      <c r="H101" s="215" t="s">
        <v>101</v>
      </c>
      <c r="I101" s="215" t="s">
        <v>101</v>
      </c>
      <c r="J101" s="218">
        <v>0</v>
      </c>
      <c r="K101" s="257">
        <f t="shared" si="31"/>
        <v>0</v>
      </c>
      <c r="L101" s="218">
        <v>0</v>
      </c>
      <c r="M101" s="218">
        <v>0</v>
      </c>
      <c r="N101" s="218">
        <v>0</v>
      </c>
      <c r="O101" s="218">
        <v>0</v>
      </c>
      <c r="P101" s="257">
        <f t="shared" si="32"/>
        <v>0</v>
      </c>
      <c r="Q101" s="218">
        <v>0</v>
      </c>
      <c r="R101" s="218">
        <v>0</v>
      </c>
      <c r="S101" s="218">
        <v>0</v>
      </c>
      <c r="T101" s="218">
        <v>0</v>
      </c>
      <c r="U101" s="148" t="s">
        <v>101</v>
      </c>
      <c r="V101" s="218">
        <v>0</v>
      </c>
      <c r="W101" s="148" t="s">
        <v>101</v>
      </c>
      <c r="X101" s="218">
        <v>0</v>
      </c>
      <c r="Y101" s="148" t="s">
        <v>101</v>
      </c>
      <c r="Z101" s="257">
        <v>0</v>
      </c>
      <c r="AA101" s="218">
        <v>0</v>
      </c>
      <c r="AB101" s="218">
        <v>0</v>
      </c>
      <c r="AC101" s="218">
        <v>0</v>
      </c>
      <c r="AD101" s="218">
        <v>0</v>
      </c>
      <c r="AE101" s="218">
        <v>0</v>
      </c>
      <c r="AF101" s="216">
        <v>0</v>
      </c>
      <c r="AG101" s="218">
        <v>0</v>
      </c>
      <c r="AH101" s="216">
        <v>0</v>
      </c>
      <c r="AI101" s="215"/>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row>
    <row r="102" spans="1:63" x14ac:dyDescent="0.25">
      <c r="A102" s="151" t="s">
        <v>259</v>
      </c>
      <c r="B102" s="152" t="s">
        <v>260</v>
      </c>
      <c r="C102" s="215" t="s">
        <v>101</v>
      </c>
      <c r="D102" s="215" t="s">
        <v>101</v>
      </c>
      <c r="E102" s="215" t="s">
        <v>101</v>
      </c>
      <c r="F102" s="215" t="s">
        <v>101</v>
      </c>
      <c r="G102" s="215" t="s">
        <v>101</v>
      </c>
      <c r="H102" s="215" t="s">
        <v>101</v>
      </c>
      <c r="I102" s="215" t="s">
        <v>101</v>
      </c>
      <c r="J102" s="218">
        <f t="shared" ref="J102:T102" si="33">SUM(J103:J107)</f>
        <v>2.0322646299999998</v>
      </c>
      <c r="K102" s="257">
        <f t="shared" si="33"/>
        <v>4.6428794915254237</v>
      </c>
      <c r="L102" s="218">
        <f t="shared" si="33"/>
        <v>0</v>
      </c>
      <c r="M102" s="218">
        <f t="shared" si="33"/>
        <v>0</v>
      </c>
      <c r="N102" s="218">
        <f t="shared" si="33"/>
        <v>0.251</v>
      </c>
      <c r="O102" s="218">
        <f t="shared" si="33"/>
        <v>4.3918794915254233</v>
      </c>
      <c r="P102" s="257">
        <f t="shared" si="33"/>
        <v>6.0183812999999997</v>
      </c>
      <c r="Q102" s="218">
        <f t="shared" si="33"/>
        <v>0</v>
      </c>
      <c r="R102" s="218">
        <f t="shared" si="33"/>
        <v>0</v>
      </c>
      <c r="S102" s="218">
        <f t="shared" si="33"/>
        <v>0</v>
      </c>
      <c r="T102" s="218">
        <f t="shared" si="33"/>
        <v>6.0183812999999997</v>
      </c>
      <c r="U102" s="148" t="s">
        <v>101</v>
      </c>
      <c r="V102" s="218">
        <f>SUM(V103:V107)</f>
        <v>1.8457600000000001</v>
      </c>
      <c r="W102" s="148" t="s">
        <v>101</v>
      </c>
      <c r="X102" s="218">
        <f>SUM(X103:X107)</f>
        <v>0.92288130000000002</v>
      </c>
      <c r="Y102" s="148" t="s">
        <v>101</v>
      </c>
      <c r="Z102" s="257">
        <f t="shared" ref="Z102:AH102" si="34">SUM(Z103:Z107)</f>
        <v>6.0183812999999997</v>
      </c>
      <c r="AA102" s="218">
        <f t="shared" si="34"/>
        <v>0.92262900000000003</v>
      </c>
      <c r="AB102" s="218">
        <f t="shared" si="34"/>
        <v>0.92262900000000003</v>
      </c>
      <c r="AC102" s="218">
        <f t="shared" si="34"/>
        <v>0.92288000000000003</v>
      </c>
      <c r="AD102" s="218">
        <f t="shared" si="34"/>
        <v>0.92288000000000003</v>
      </c>
      <c r="AE102" s="218">
        <f t="shared" si="34"/>
        <v>0.92288000000000003</v>
      </c>
      <c r="AF102" s="216">
        <f t="shared" si="34"/>
        <v>6.0183812999999997</v>
      </c>
      <c r="AG102" s="218">
        <f t="shared" si="34"/>
        <v>0.92288000000000003</v>
      </c>
      <c r="AH102" s="216">
        <f t="shared" si="34"/>
        <v>6.0183812999999997</v>
      </c>
      <c r="AI102" s="215"/>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row>
    <row r="103" spans="1:63" x14ac:dyDescent="0.25">
      <c r="A103" s="151" t="s">
        <v>259</v>
      </c>
      <c r="B103" s="225" t="s">
        <v>397</v>
      </c>
      <c r="C103" s="215" t="s">
        <v>101</v>
      </c>
      <c r="D103" s="215" t="s">
        <v>101</v>
      </c>
      <c r="E103" s="215">
        <v>2014</v>
      </c>
      <c r="F103" s="215">
        <v>2017</v>
      </c>
      <c r="G103" s="215">
        <v>2017</v>
      </c>
      <c r="H103" s="215" t="s">
        <v>101</v>
      </c>
      <c r="I103" s="215" t="s">
        <v>101</v>
      </c>
      <c r="J103" s="218">
        <f>0.863559+0.91770563</f>
        <v>1.7812646299999999</v>
      </c>
      <c r="K103" s="257">
        <f>SUM(L103:O103)</f>
        <v>4.3918794915254233</v>
      </c>
      <c r="L103" s="218">
        <v>0</v>
      </c>
      <c r="M103" s="218">
        <v>0</v>
      </c>
      <c r="N103" s="218">
        <v>0</v>
      </c>
      <c r="O103" s="218">
        <f>5.1824178/1.18</f>
        <v>4.3918794915254233</v>
      </c>
      <c r="P103" s="257">
        <f>SUM(Q103:T103)</f>
        <v>0.92288130000000002</v>
      </c>
      <c r="Q103" s="218">
        <v>0</v>
      </c>
      <c r="R103" s="218">
        <v>0</v>
      </c>
      <c r="S103" s="218">
        <v>0</v>
      </c>
      <c r="T103" s="218">
        <v>0.92288130000000002</v>
      </c>
      <c r="U103" s="148" t="s">
        <v>101</v>
      </c>
      <c r="V103" s="218">
        <v>1.8457600000000001</v>
      </c>
      <c r="W103" s="148" t="s">
        <v>101</v>
      </c>
      <c r="X103" s="218">
        <v>0.92288130000000002</v>
      </c>
      <c r="Y103" s="148" t="s">
        <v>101</v>
      </c>
      <c r="Z103" s="257">
        <v>0.92288130000000002</v>
      </c>
      <c r="AA103" s="218">
        <f>0.07688575*12</f>
        <v>0.92262900000000003</v>
      </c>
      <c r="AB103" s="218">
        <f>0.07688575*12</f>
        <v>0.92262900000000003</v>
      </c>
      <c r="AC103" s="218">
        <v>0.92288000000000003</v>
      </c>
      <c r="AD103" s="218">
        <v>0.92288000000000003</v>
      </c>
      <c r="AE103" s="218">
        <v>0.92288000000000003</v>
      </c>
      <c r="AF103" s="216">
        <v>0.92288130000000002</v>
      </c>
      <c r="AG103" s="218">
        <v>0.92288000000000003</v>
      </c>
      <c r="AH103" s="216">
        <v>0.92288130000000002</v>
      </c>
      <c r="AI103" s="227"/>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row>
    <row r="104" spans="1:63" ht="47.25" x14ac:dyDescent="0.25">
      <c r="A104" s="151" t="s">
        <v>259</v>
      </c>
      <c r="B104" s="242" t="s">
        <v>398</v>
      </c>
      <c r="C104" s="215" t="s">
        <v>101</v>
      </c>
      <c r="D104" s="215" t="s">
        <v>101</v>
      </c>
      <c r="E104" s="215">
        <v>2017</v>
      </c>
      <c r="F104" s="219" t="s">
        <v>101</v>
      </c>
      <c r="G104" s="219">
        <v>2021</v>
      </c>
      <c r="H104" s="215" t="s">
        <v>101</v>
      </c>
      <c r="I104" s="215" t="s">
        <v>101</v>
      </c>
      <c r="J104" s="218">
        <v>0</v>
      </c>
      <c r="K104" s="257">
        <f>SUM(L104:O104)</f>
        <v>0</v>
      </c>
      <c r="L104" s="218">
        <v>0</v>
      </c>
      <c r="M104" s="218">
        <v>0</v>
      </c>
      <c r="N104" s="218">
        <v>0</v>
      </c>
      <c r="O104" s="218">
        <v>0</v>
      </c>
      <c r="P104" s="257">
        <f>SUM(Q104:T104)</f>
        <v>4.0369999999999999</v>
      </c>
      <c r="Q104" s="218">
        <v>0</v>
      </c>
      <c r="R104" s="218">
        <v>0</v>
      </c>
      <c r="S104" s="218">
        <v>0</v>
      </c>
      <c r="T104" s="218">
        <v>4.0369999999999999</v>
      </c>
      <c r="U104" s="148" t="s">
        <v>101</v>
      </c>
      <c r="V104" s="218">
        <v>0</v>
      </c>
      <c r="W104" s="148" t="s">
        <v>101</v>
      </c>
      <c r="X104" s="218">
        <v>0</v>
      </c>
      <c r="Y104" s="148" t="s">
        <v>101</v>
      </c>
      <c r="Z104" s="257">
        <v>4.0369999999999999</v>
      </c>
      <c r="AA104" s="218">
        <v>0</v>
      </c>
      <c r="AB104" s="218">
        <v>0</v>
      </c>
      <c r="AC104" s="218">
        <v>0</v>
      </c>
      <c r="AD104" s="218">
        <v>0</v>
      </c>
      <c r="AE104" s="218">
        <v>0</v>
      </c>
      <c r="AF104" s="216">
        <v>4.0369999999999999</v>
      </c>
      <c r="AG104" s="218">
        <v>0</v>
      </c>
      <c r="AH104" s="216">
        <v>4.0369999999999999</v>
      </c>
      <c r="AI104" s="258" t="s">
        <v>435</v>
      </c>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row>
    <row r="105" spans="1:63" ht="31.5" x14ac:dyDescent="0.25">
      <c r="A105" s="151" t="s">
        <v>259</v>
      </c>
      <c r="B105" s="224" t="s">
        <v>279</v>
      </c>
      <c r="C105" s="215" t="s">
        <v>101</v>
      </c>
      <c r="D105" s="215" t="s">
        <v>101</v>
      </c>
      <c r="E105" s="215">
        <v>2017</v>
      </c>
      <c r="F105" s="215" t="s">
        <v>101</v>
      </c>
      <c r="G105" s="215">
        <v>2017</v>
      </c>
      <c r="H105" s="215" t="s">
        <v>101</v>
      </c>
      <c r="I105" s="215" t="s">
        <v>101</v>
      </c>
      <c r="J105" s="218">
        <v>0</v>
      </c>
      <c r="K105" s="257">
        <f>SUM(L105:O105)</f>
        <v>0</v>
      </c>
      <c r="L105" s="218">
        <v>0</v>
      </c>
      <c r="M105" s="218">
        <v>0</v>
      </c>
      <c r="N105" s="218">
        <v>0</v>
      </c>
      <c r="O105" s="218">
        <v>0</v>
      </c>
      <c r="P105" s="257">
        <f>SUM(Q105:T105)</f>
        <v>0.18</v>
      </c>
      <c r="Q105" s="218">
        <v>0</v>
      </c>
      <c r="R105" s="218">
        <v>0</v>
      </c>
      <c r="S105" s="218">
        <v>0</v>
      </c>
      <c r="T105" s="218">
        <v>0.18</v>
      </c>
      <c r="U105" s="148" t="s">
        <v>101</v>
      </c>
      <c r="V105" s="218">
        <v>0</v>
      </c>
      <c r="W105" s="148" t="s">
        <v>101</v>
      </c>
      <c r="X105" s="218">
        <v>0</v>
      </c>
      <c r="Y105" s="148" t="s">
        <v>101</v>
      </c>
      <c r="Z105" s="257">
        <v>0.18</v>
      </c>
      <c r="AA105" s="218">
        <v>0</v>
      </c>
      <c r="AB105" s="218">
        <v>0</v>
      </c>
      <c r="AC105" s="218">
        <v>0</v>
      </c>
      <c r="AD105" s="218">
        <v>0</v>
      </c>
      <c r="AE105" s="218">
        <v>0</v>
      </c>
      <c r="AF105" s="216">
        <v>0.18</v>
      </c>
      <c r="AG105" s="218">
        <v>0</v>
      </c>
      <c r="AH105" s="216">
        <v>0.18</v>
      </c>
      <c r="AI105" s="258" t="s">
        <v>436</v>
      </c>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row>
    <row r="106" spans="1:63" ht="31.5" x14ac:dyDescent="0.25">
      <c r="A106" s="151" t="s">
        <v>259</v>
      </c>
      <c r="B106" s="224" t="s">
        <v>399</v>
      </c>
      <c r="C106" s="215" t="s">
        <v>101</v>
      </c>
      <c r="D106" s="215" t="s">
        <v>101</v>
      </c>
      <c r="E106" s="215">
        <v>2017</v>
      </c>
      <c r="F106" s="215" t="s">
        <v>101</v>
      </c>
      <c r="G106" s="215">
        <v>2017</v>
      </c>
      <c r="H106" s="215" t="s">
        <v>101</v>
      </c>
      <c r="I106" s="215" t="s">
        <v>101</v>
      </c>
      <c r="J106" s="218">
        <v>0</v>
      </c>
      <c r="K106" s="257">
        <f>SUM(L106:O106)</f>
        <v>0</v>
      </c>
      <c r="L106" s="218">
        <v>0</v>
      </c>
      <c r="M106" s="218">
        <v>0</v>
      </c>
      <c r="N106" s="218">
        <v>0</v>
      </c>
      <c r="O106" s="218">
        <v>0</v>
      </c>
      <c r="P106" s="257">
        <f>SUM(Q106:T106)</f>
        <v>0.87849999999999995</v>
      </c>
      <c r="Q106" s="218">
        <v>0</v>
      </c>
      <c r="R106" s="218">
        <v>0</v>
      </c>
      <c r="S106" s="218">
        <v>0</v>
      </c>
      <c r="T106" s="218">
        <v>0.87849999999999995</v>
      </c>
      <c r="U106" s="148" t="s">
        <v>101</v>
      </c>
      <c r="V106" s="218">
        <v>0</v>
      </c>
      <c r="W106" s="148" t="s">
        <v>101</v>
      </c>
      <c r="X106" s="218">
        <v>0</v>
      </c>
      <c r="Y106" s="148" t="s">
        <v>101</v>
      </c>
      <c r="Z106" s="257">
        <v>0.87849999999999995</v>
      </c>
      <c r="AA106" s="218">
        <v>0</v>
      </c>
      <c r="AB106" s="218">
        <v>0</v>
      </c>
      <c r="AC106" s="218">
        <v>0</v>
      </c>
      <c r="AD106" s="218">
        <v>0</v>
      </c>
      <c r="AE106" s="218">
        <v>0</v>
      </c>
      <c r="AF106" s="216">
        <v>0.87849999999999995</v>
      </c>
      <c r="AG106" s="218">
        <v>0</v>
      </c>
      <c r="AH106" s="216">
        <v>0.87849999999999995</v>
      </c>
      <c r="AI106" s="258" t="s">
        <v>437</v>
      </c>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row>
    <row r="107" spans="1:63" ht="31.5" x14ac:dyDescent="0.25">
      <c r="A107" s="151" t="s">
        <v>259</v>
      </c>
      <c r="B107" s="162" t="s">
        <v>285</v>
      </c>
      <c r="C107" s="215" t="s">
        <v>101</v>
      </c>
      <c r="D107" s="215" t="s">
        <v>343</v>
      </c>
      <c r="E107" s="229">
        <v>2015</v>
      </c>
      <c r="F107" s="229">
        <v>2015</v>
      </c>
      <c r="G107" s="215" t="s">
        <v>101</v>
      </c>
      <c r="H107" s="215" t="s">
        <v>101</v>
      </c>
      <c r="I107" s="215" t="s">
        <v>101</v>
      </c>
      <c r="J107" s="231">
        <v>0.251</v>
      </c>
      <c r="K107" s="257">
        <f>SUM(L107:O107)</f>
        <v>0.251</v>
      </c>
      <c r="L107" s="218">
        <v>0</v>
      </c>
      <c r="M107" s="218">
        <v>0</v>
      </c>
      <c r="N107" s="218">
        <v>0.251</v>
      </c>
      <c r="O107" s="218">
        <v>0</v>
      </c>
      <c r="P107" s="257">
        <f>SUM(Q107:T107)</f>
        <v>0</v>
      </c>
      <c r="Q107" s="218">
        <v>0</v>
      </c>
      <c r="R107" s="218">
        <v>0</v>
      </c>
      <c r="S107" s="218">
        <v>0</v>
      </c>
      <c r="T107" s="218">
        <v>0</v>
      </c>
      <c r="U107" s="148" t="s">
        <v>101</v>
      </c>
      <c r="V107" s="231">
        <v>0</v>
      </c>
      <c r="W107" s="148" t="s">
        <v>101</v>
      </c>
      <c r="X107" s="231">
        <v>0</v>
      </c>
      <c r="Y107" s="148" t="s">
        <v>101</v>
      </c>
      <c r="Z107" s="259">
        <v>0</v>
      </c>
      <c r="AA107" s="231">
        <v>0</v>
      </c>
      <c r="AB107" s="231">
        <v>0</v>
      </c>
      <c r="AC107" s="231">
        <v>0</v>
      </c>
      <c r="AD107" s="231">
        <v>0</v>
      </c>
      <c r="AE107" s="231">
        <v>0</v>
      </c>
      <c r="AF107" s="230">
        <v>0</v>
      </c>
      <c r="AG107" s="231">
        <v>0</v>
      </c>
      <c r="AH107" s="230">
        <v>0</v>
      </c>
      <c r="AI107" s="229"/>
    </row>
  </sheetData>
  <mergeCells count="29">
    <mergeCell ref="AE15:AF15"/>
    <mergeCell ref="AG15:AG16"/>
    <mergeCell ref="AH15:AH16"/>
    <mergeCell ref="P15:T15"/>
    <mergeCell ref="U15:V15"/>
    <mergeCell ref="W15:X15"/>
    <mergeCell ref="Y15:Z15"/>
    <mergeCell ref="AC15:AD15"/>
    <mergeCell ref="A12:AI12"/>
    <mergeCell ref="A13:AH13"/>
    <mergeCell ref="A14:A16"/>
    <mergeCell ref="B14:B16"/>
    <mergeCell ref="C14:C16"/>
    <mergeCell ref="D14:D16"/>
    <mergeCell ref="E14:E16"/>
    <mergeCell ref="F14:G15"/>
    <mergeCell ref="H14:I15"/>
    <mergeCell ref="J14:J16"/>
    <mergeCell ref="K14:T14"/>
    <mergeCell ref="U14:Z14"/>
    <mergeCell ref="AA14:AB15"/>
    <mergeCell ref="AC14:AH14"/>
    <mergeCell ref="AI14:AI16"/>
    <mergeCell ref="K15:O15"/>
    <mergeCell ref="A4:AI4"/>
    <mergeCell ref="A6:AI6"/>
    <mergeCell ref="A7:AI7"/>
    <mergeCell ref="A9:AI9"/>
    <mergeCell ref="A11:AI11"/>
  </mergeCells>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W116"/>
  <sheetViews>
    <sheetView zoomScale="60" zoomScaleNormal="60" zoomScalePageLayoutView="80" workbookViewId="0">
      <pane xSplit="2" ySplit="19" topLeftCell="AC111" activePane="bottomRight" state="frozen"/>
      <selection pane="topRight" activeCell="AC1" sqref="AC1"/>
      <selection pane="bottomLeft" activeCell="A111" sqref="A111"/>
      <selection pane="bottomRight" activeCell="E115" sqref="E115"/>
    </sheetView>
  </sheetViews>
  <sheetFormatPr defaultRowHeight="15.75" x14ac:dyDescent="0.25"/>
  <cols>
    <col min="1" max="1" width="10.140625" style="178" customWidth="1"/>
    <col min="2" max="2" width="111.85546875" style="178" customWidth="1"/>
    <col min="3" max="3" width="13.85546875" style="178" customWidth="1"/>
    <col min="4" max="4" width="12.140625" style="178" customWidth="1"/>
    <col min="5" max="5" width="15.42578125" style="178" customWidth="1"/>
    <col min="6" max="6" width="16.42578125" style="179" customWidth="1"/>
    <col min="7" max="7" width="9" style="179" customWidth="1"/>
    <col min="8" max="9" width="6.28515625" style="179" customWidth="1"/>
    <col min="10" max="10" width="7.5703125" style="179" customWidth="1"/>
    <col min="11" max="11" width="9.5703125" style="179" customWidth="1"/>
    <col min="12" max="12" width="6.28515625" style="179" customWidth="1"/>
    <col min="13" max="13" width="16.42578125" style="179" customWidth="1"/>
    <col min="14" max="14" width="10" style="179" customWidth="1"/>
    <col min="15" max="16" width="6.28515625" style="179" customWidth="1"/>
    <col min="17" max="18" width="8.140625" style="179" customWidth="1"/>
    <col min="19" max="19" width="6.28515625" style="179" customWidth="1"/>
    <col min="20" max="20" width="16" style="178" customWidth="1"/>
    <col min="21" max="21" width="8.42578125" style="178" customWidth="1"/>
    <col min="22" max="22" width="8.7109375" style="178" customWidth="1"/>
    <col min="23" max="23" width="9.5703125" style="178" customWidth="1"/>
    <col min="24" max="25" width="8.5703125" style="178" customWidth="1"/>
    <col min="26" max="26" width="7.140625" style="178" customWidth="1"/>
    <col min="27" max="27" width="16.28515625" style="178" customWidth="1"/>
    <col min="28" max="28" width="12.42578125" style="178" customWidth="1"/>
    <col min="29" max="29" width="11.85546875" style="178" customWidth="1"/>
    <col min="30" max="30" width="10.5703125" style="178" customWidth="1"/>
    <col min="31" max="32" width="8.5703125" style="178" customWidth="1"/>
    <col min="33" max="33" width="10.42578125" style="178" customWidth="1"/>
    <col min="34" max="34" width="16.28515625" style="178" customWidth="1"/>
    <col min="35" max="35" width="8.85546875" style="178" customWidth="1"/>
    <col min="36" max="36" width="9.28515625" style="178" customWidth="1"/>
    <col min="37" max="37" width="9.5703125" style="178" customWidth="1"/>
    <col min="38" max="38" width="10.5703125" style="178" customWidth="1"/>
    <col min="39" max="39" width="9.5703125" style="178" customWidth="1"/>
    <col min="40" max="40" width="7.5703125" style="178" customWidth="1"/>
    <col min="41" max="41" width="16.42578125" style="178" customWidth="1"/>
    <col min="42" max="42" width="10.42578125" style="178" customWidth="1"/>
    <col min="43" max="44" width="9" style="178" customWidth="1"/>
    <col min="45" max="45" width="9.42578125" style="178" customWidth="1"/>
    <col min="46" max="46" width="7.42578125" style="178" customWidth="1"/>
    <col min="47" max="47" width="6.28515625" style="178" customWidth="1"/>
    <col min="48" max="48" width="51.7109375" style="178" customWidth="1"/>
    <col min="49" max="49" width="4.42578125" style="178" customWidth="1"/>
    <col min="50" max="50" width="4" style="178" customWidth="1"/>
    <col min="51" max="51" width="4.140625" style="178" customWidth="1"/>
    <col min="52" max="52" width="4.85546875" style="178" customWidth="1"/>
    <col min="53" max="53" width="5.42578125" style="178" customWidth="1"/>
    <col min="54" max="54" width="6" style="178" customWidth="1"/>
    <col min="55" max="55" width="6.28515625" style="178" customWidth="1"/>
    <col min="56" max="56" width="6" style="178" customWidth="1"/>
    <col min="57" max="58" width="5.42578125" style="178" customWidth="1"/>
    <col min="59" max="59" width="14" style="178" customWidth="1"/>
    <col min="60" max="69" width="5.42578125" style="178" customWidth="1"/>
    <col min="70" max="257" width="9.7109375" style="178" customWidth="1"/>
    <col min="258" max="1025" width="9.7109375" customWidth="1"/>
  </cols>
  <sheetData>
    <row r="1" spans="1:62" ht="18.75" x14ac:dyDescent="0.25">
      <c r="AB1" s="179"/>
      <c r="AC1" s="179"/>
      <c r="AD1" s="179"/>
      <c r="AE1" s="179"/>
      <c r="AF1" s="179"/>
      <c r="AG1" s="181"/>
      <c r="AV1" s="120" t="s">
        <v>438</v>
      </c>
    </row>
    <row r="2" spans="1:62" ht="18.75" x14ac:dyDescent="0.3">
      <c r="AB2" s="179"/>
      <c r="AC2" s="179"/>
      <c r="AD2" s="179"/>
      <c r="AE2" s="179"/>
      <c r="AF2" s="179"/>
      <c r="AG2" s="182"/>
      <c r="AV2" s="122" t="s">
        <v>1</v>
      </c>
    </row>
    <row r="3" spans="1:62" ht="18.75" x14ac:dyDescent="0.3">
      <c r="AB3" s="179"/>
      <c r="AC3" s="179"/>
      <c r="AD3" s="179"/>
      <c r="AE3" s="179"/>
      <c r="AF3" s="179"/>
      <c r="AG3" s="182"/>
      <c r="AV3" s="122" t="s">
        <v>2</v>
      </c>
    </row>
    <row r="4" spans="1:62" x14ac:dyDescent="0.25">
      <c r="A4" s="107" t="s">
        <v>439</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1:62" x14ac:dyDescent="0.2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261"/>
      <c r="AI5" s="261"/>
      <c r="AJ5" s="261"/>
      <c r="AK5" s="261"/>
      <c r="AL5" s="261"/>
      <c r="AM5" s="261"/>
      <c r="AN5" s="261"/>
      <c r="AO5" s="261"/>
      <c r="AP5" s="261"/>
      <c r="AQ5" s="261"/>
      <c r="AR5" s="261"/>
      <c r="AS5" s="261"/>
      <c r="AT5" s="261"/>
      <c r="AU5" s="261"/>
      <c r="AV5" s="261"/>
      <c r="AW5" s="179"/>
      <c r="AX5" s="179"/>
    </row>
    <row r="6" spans="1:62" ht="18.75" x14ac:dyDescent="0.25">
      <c r="A6" s="11" t="s">
        <v>402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row>
    <row r="7" spans="1:62" x14ac:dyDescent="0.25">
      <c r="A7" s="10" t="s">
        <v>6</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row>
    <row r="8" spans="1:62"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262"/>
      <c r="AI8" s="262"/>
      <c r="AJ8" s="262"/>
      <c r="AK8" s="262"/>
      <c r="AL8" s="262"/>
      <c r="AM8" s="262"/>
      <c r="AN8" s="262"/>
      <c r="AO8" s="262"/>
      <c r="AP8" s="262"/>
      <c r="AQ8" s="262"/>
      <c r="AR8" s="262"/>
      <c r="AS8" s="262"/>
      <c r="AT8" s="262"/>
      <c r="AU8" s="262"/>
      <c r="AV8" s="262"/>
      <c r="AW8" s="187"/>
      <c r="AX8" s="187"/>
      <c r="AY8" s="187"/>
      <c r="AZ8" s="187"/>
      <c r="BA8" s="187"/>
      <c r="BB8" s="187"/>
      <c r="BC8" s="187"/>
      <c r="BD8" s="187"/>
      <c r="BE8" s="187"/>
      <c r="BF8" s="187"/>
      <c r="BG8" s="187"/>
      <c r="BH8" s="187"/>
      <c r="BI8" s="187"/>
    </row>
    <row r="9" spans="1:62" x14ac:dyDescent="0.25">
      <c r="A9" s="117" t="s">
        <v>440</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263"/>
      <c r="AI9" s="263"/>
      <c r="AJ9" s="263"/>
      <c r="AK9" s="263"/>
      <c r="AL9" s="263"/>
      <c r="AM9" s="263"/>
      <c r="AN9" s="263"/>
      <c r="AO9" s="263"/>
      <c r="AP9" s="263"/>
      <c r="AQ9" s="263"/>
      <c r="AR9" s="263"/>
      <c r="AS9" s="263"/>
      <c r="AT9" s="263"/>
      <c r="AU9" s="263"/>
      <c r="AV9" s="263"/>
      <c r="AW9" s="179"/>
      <c r="AX9" s="179"/>
    </row>
    <row r="10" spans="1:62" x14ac:dyDescent="0.25">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264"/>
      <c r="AI10" s="179"/>
      <c r="AJ10" s="264"/>
      <c r="AK10" s="179"/>
      <c r="AL10" s="179"/>
      <c r="AM10" s="179"/>
      <c r="AN10" s="179"/>
      <c r="AO10" s="179"/>
      <c r="AP10" s="179"/>
      <c r="AQ10" s="179"/>
      <c r="AR10" s="179"/>
      <c r="AS10" s="179"/>
      <c r="AT10" s="179"/>
      <c r="AU10" s="179"/>
      <c r="AV10" s="179"/>
      <c r="AW10" s="179"/>
      <c r="AX10" s="179"/>
    </row>
    <row r="11" spans="1:62" ht="15.75" customHeight="1" x14ac:dyDescent="0.3">
      <c r="A11" s="104" t="s">
        <v>441</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265"/>
      <c r="AI11" s="265"/>
      <c r="AJ11" s="265"/>
      <c r="AK11" s="265"/>
      <c r="AL11" s="265"/>
      <c r="AM11" s="265"/>
      <c r="AN11" s="265"/>
      <c r="AO11" s="265"/>
      <c r="AP11" s="265"/>
      <c r="AQ11" s="265"/>
      <c r="AR11" s="265"/>
      <c r="AS11" s="265"/>
      <c r="AT11" s="265"/>
      <c r="AU11" s="265"/>
      <c r="AV11" s="265"/>
      <c r="AW11" s="193"/>
      <c r="AX11" s="193"/>
      <c r="AY11" s="193"/>
      <c r="AZ11" s="193"/>
      <c r="BA11" s="193"/>
      <c r="BB11" s="193"/>
      <c r="BC11" s="193"/>
      <c r="BD11" s="193"/>
      <c r="BE11" s="193"/>
      <c r="BF11" s="193"/>
      <c r="BG11" s="193"/>
      <c r="BH11" s="193"/>
      <c r="BI11" s="193"/>
    </row>
    <row r="12" spans="1:62" x14ac:dyDescent="0.25">
      <c r="A12" s="105" t="s">
        <v>442</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266"/>
      <c r="AI12" s="266"/>
      <c r="AJ12" s="266"/>
      <c r="AK12" s="266"/>
      <c r="AL12" s="266"/>
      <c r="AM12" s="266"/>
      <c r="AN12" s="266"/>
      <c r="AO12" s="266"/>
      <c r="AP12" s="266"/>
      <c r="AQ12" s="266"/>
      <c r="AR12" s="266"/>
      <c r="AS12" s="266"/>
      <c r="AT12" s="266"/>
      <c r="AU12" s="266"/>
      <c r="AV12" s="266"/>
      <c r="AW12" s="195"/>
      <c r="AX12" s="195"/>
      <c r="AY12" s="195"/>
      <c r="AZ12" s="195"/>
      <c r="BA12" s="195"/>
      <c r="BB12" s="195"/>
      <c r="BC12" s="195"/>
      <c r="BD12" s="195"/>
      <c r="BE12" s="195"/>
      <c r="BF12" s="195"/>
      <c r="BG12" s="195"/>
      <c r="BH12" s="195"/>
      <c r="BI12" s="195"/>
    </row>
    <row r="13" spans="1:62" ht="15.75" customHeight="1" x14ac:dyDescent="0.25">
      <c r="A13" s="103"/>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267"/>
      <c r="AV13" s="268"/>
      <c r="AW13" s="268"/>
      <c r="AX13" s="268"/>
      <c r="AY13" s="268"/>
      <c r="AZ13" s="268"/>
      <c r="BA13" s="268"/>
      <c r="BB13" s="268"/>
      <c r="BC13" s="268"/>
      <c r="BD13" s="268"/>
      <c r="BE13" s="268"/>
      <c r="BF13" s="268"/>
      <c r="BG13" s="268"/>
    </row>
    <row r="14" spans="1:62" ht="24.75" customHeight="1" x14ac:dyDescent="0.25">
      <c r="A14" s="7" t="s">
        <v>10</v>
      </c>
      <c r="B14" s="7" t="s">
        <v>11</v>
      </c>
      <c r="C14" s="7" t="s">
        <v>12</v>
      </c>
      <c r="D14" s="7" t="s">
        <v>443</v>
      </c>
      <c r="E14" s="7"/>
      <c r="F14" s="102" t="s">
        <v>444</v>
      </c>
      <c r="G14" s="102"/>
      <c r="H14" s="102"/>
      <c r="I14" s="102"/>
      <c r="J14" s="102"/>
      <c r="K14" s="102"/>
      <c r="L14" s="102"/>
      <c r="M14" s="102"/>
      <c r="N14" s="102"/>
      <c r="O14" s="102"/>
      <c r="P14" s="102"/>
      <c r="Q14" s="102"/>
      <c r="R14" s="102"/>
      <c r="S14" s="102"/>
      <c r="T14" s="102" t="s">
        <v>445</v>
      </c>
      <c r="U14" s="102"/>
      <c r="V14" s="102"/>
      <c r="W14" s="102"/>
      <c r="X14" s="102"/>
      <c r="Y14" s="102"/>
      <c r="Z14" s="102"/>
      <c r="AA14" s="102"/>
      <c r="AB14" s="102"/>
      <c r="AC14" s="102"/>
      <c r="AD14" s="102"/>
      <c r="AE14" s="102"/>
      <c r="AF14" s="102"/>
      <c r="AG14" s="102"/>
      <c r="AH14" s="102" t="s">
        <v>445</v>
      </c>
      <c r="AI14" s="102"/>
      <c r="AJ14" s="102"/>
      <c r="AK14" s="102"/>
      <c r="AL14" s="102"/>
      <c r="AM14" s="102"/>
      <c r="AN14" s="102"/>
      <c r="AO14" s="102"/>
      <c r="AP14" s="102"/>
      <c r="AQ14" s="102"/>
      <c r="AR14" s="102"/>
      <c r="AS14" s="102"/>
      <c r="AT14" s="102"/>
      <c r="AU14" s="102"/>
      <c r="AV14" s="7" t="s">
        <v>304</v>
      </c>
      <c r="AW14" s="271"/>
      <c r="AX14" s="271"/>
      <c r="AY14" s="271"/>
      <c r="AZ14" s="271"/>
      <c r="BA14" s="271"/>
      <c r="BB14" s="271"/>
      <c r="BC14" s="271"/>
      <c r="BD14" s="271"/>
      <c r="BE14" s="271"/>
      <c r="BF14" s="271"/>
      <c r="BG14" s="271"/>
    </row>
    <row r="15" spans="1:62" ht="21.75" customHeight="1" x14ac:dyDescent="0.25">
      <c r="A15" s="7"/>
      <c r="B15" s="7"/>
      <c r="C15" s="7"/>
      <c r="D15" s="7"/>
      <c r="E15" s="7"/>
      <c r="F15" s="102"/>
      <c r="G15" s="102"/>
      <c r="H15" s="102"/>
      <c r="I15" s="102"/>
      <c r="J15" s="102"/>
      <c r="K15" s="102"/>
      <c r="L15" s="102"/>
      <c r="M15" s="102"/>
      <c r="N15" s="102"/>
      <c r="O15" s="102"/>
      <c r="P15" s="102"/>
      <c r="Q15" s="102"/>
      <c r="R15" s="102"/>
      <c r="S15" s="102"/>
      <c r="T15" s="102" t="s">
        <v>419</v>
      </c>
      <c r="U15" s="102"/>
      <c r="V15" s="102"/>
      <c r="W15" s="102"/>
      <c r="X15" s="102"/>
      <c r="Y15" s="102"/>
      <c r="Z15" s="102"/>
      <c r="AA15" s="102"/>
      <c r="AB15" s="102"/>
      <c r="AC15" s="102"/>
      <c r="AD15" s="102"/>
      <c r="AE15" s="102"/>
      <c r="AF15" s="102"/>
      <c r="AG15" s="102"/>
      <c r="AH15" s="7" t="s">
        <v>446</v>
      </c>
      <c r="AI15" s="7"/>
      <c r="AJ15" s="7"/>
      <c r="AK15" s="7"/>
      <c r="AL15" s="7"/>
      <c r="AM15" s="7"/>
      <c r="AN15" s="7"/>
      <c r="AO15" s="7"/>
      <c r="AP15" s="7"/>
      <c r="AQ15" s="7"/>
      <c r="AR15" s="7"/>
      <c r="AS15" s="7"/>
      <c r="AT15" s="7"/>
      <c r="AU15" s="7"/>
      <c r="AV15" s="7"/>
    </row>
    <row r="16" spans="1:62" ht="35.25" customHeight="1" x14ac:dyDescent="0.25">
      <c r="A16" s="7"/>
      <c r="B16" s="7"/>
      <c r="C16" s="7"/>
      <c r="D16" s="7"/>
      <c r="E16" s="7"/>
      <c r="F16" s="101" t="s">
        <v>44</v>
      </c>
      <c r="G16" s="101"/>
      <c r="H16" s="101"/>
      <c r="I16" s="101"/>
      <c r="J16" s="101"/>
      <c r="K16" s="101"/>
      <c r="L16" s="101"/>
      <c r="M16" s="7" t="s">
        <v>447</v>
      </c>
      <c r="N16" s="7"/>
      <c r="O16" s="7"/>
      <c r="P16" s="7"/>
      <c r="Q16" s="7"/>
      <c r="R16" s="7"/>
      <c r="S16" s="7"/>
      <c r="T16" s="101" t="s">
        <v>44</v>
      </c>
      <c r="U16" s="101"/>
      <c r="V16" s="101"/>
      <c r="W16" s="101"/>
      <c r="X16" s="101"/>
      <c r="Y16" s="101"/>
      <c r="Z16" s="101"/>
      <c r="AA16" s="7" t="s">
        <v>45</v>
      </c>
      <c r="AB16" s="7"/>
      <c r="AC16" s="7"/>
      <c r="AD16" s="7"/>
      <c r="AE16" s="7"/>
      <c r="AF16" s="7"/>
      <c r="AG16" s="7"/>
      <c r="AH16" s="101" t="s">
        <v>44</v>
      </c>
      <c r="AI16" s="101"/>
      <c r="AJ16" s="101"/>
      <c r="AK16" s="101"/>
      <c r="AL16" s="101"/>
      <c r="AM16" s="101"/>
      <c r="AN16" s="101"/>
      <c r="AO16" s="7" t="s">
        <v>45</v>
      </c>
      <c r="AP16" s="7"/>
      <c r="AQ16" s="7"/>
      <c r="AR16" s="7"/>
      <c r="AS16" s="7"/>
      <c r="AT16" s="7"/>
      <c r="AU16" s="7"/>
      <c r="AV16" s="7"/>
    </row>
    <row r="17" spans="1:48" ht="33" customHeight="1" x14ac:dyDescent="0.25">
      <c r="A17" s="7"/>
      <c r="B17" s="7"/>
      <c r="C17" s="7"/>
      <c r="D17" s="7" t="s">
        <v>421</v>
      </c>
      <c r="E17" s="7" t="s">
        <v>45</v>
      </c>
      <c r="F17" s="269" t="s">
        <v>448</v>
      </c>
      <c r="G17" s="102" t="s">
        <v>449</v>
      </c>
      <c r="H17" s="102"/>
      <c r="I17" s="102"/>
      <c r="J17" s="102"/>
      <c r="K17" s="102"/>
      <c r="L17" s="102"/>
      <c r="M17" s="269" t="s">
        <v>448</v>
      </c>
      <c r="N17" s="102" t="s">
        <v>449</v>
      </c>
      <c r="O17" s="102"/>
      <c r="P17" s="102"/>
      <c r="Q17" s="102"/>
      <c r="R17" s="102"/>
      <c r="S17" s="102"/>
      <c r="T17" s="269" t="s">
        <v>448</v>
      </c>
      <c r="U17" s="102" t="s">
        <v>449</v>
      </c>
      <c r="V17" s="102"/>
      <c r="W17" s="102"/>
      <c r="X17" s="102"/>
      <c r="Y17" s="102"/>
      <c r="Z17" s="102"/>
      <c r="AA17" s="269" t="s">
        <v>448</v>
      </c>
      <c r="AB17" s="102" t="s">
        <v>449</v>
      </c>
      <c r="AC17" s="102"/>
      <c r="AD17" s="102"/>
      <c r="AE17" s="102"/>
      <c r="AF17" s="102"/>
      <c r="AG17" s="102"/>
      <c r="AH17" s="269" t="s">
        <v>448</v>
      </c>
      <c r="AI17" s="102" t="s">
        <v>449</v>
      </c>
      <c r="AJ17" s="102"/>
      <c r="AK17" s="102"/>
      <c r="AL17" s="102"/>
      <c r="AM17" s="102"/>
      <c r="AN17" s="102"/>
      <c r="AO17" s="269" t="s">
        <v>448</v>
      </c>
      <c r="AP17" s="102" t="s">
        <v>449</v>
      </c>
      <c r="AQ17" s="102"/>
      <c r="AR17" s="102"/>
      <c r="AS17" s="102"/>
      <c r="AT17" s="102"/>
      <c r="AU17" s="102"/>
      <c r="AV17" s="7"/>
    </row>
    <row r="18" spans="1:48" ht="66" customHeight="1" x14ac:dyDescent="0.25">
      <c r="A18" s="7"/>
      <c r="B18" s="7"/>
      <c r="C18" s="7"/>
      <c r="D18" s="7"/>
      <c r="E18" s="7"/>
      <c r="F18" s="199" t="s">
        <v>450</v>
      </c>
      <c r="G18" s="199" t="s">
        <v>450</v>
      </c>
      <c r="H18" s="272" t="s">
        <v>451</v>
      </c>
      <c r="I18" s="272" t="s">
        <v>452</v>
      </c>
      <c r="J18" s="272" t="s">
        <v>453</v>
      </c>
      <c r="K18" s="272" t="s">
        <v>454</v>
      </c>
      <c r="L18" s="272" t="s">
        <v>455</v>
      </c>
      <c r="M18" s="199" t="s">
        <v>450</v>
      </c>
      <c r="N18" s="199" t="s">
        <v>450</v>
      </c>
      <c r="O18" s="272" t="s">
        <v>451</v>
      </c>
      <c r="P18" s="272" t="s">
        <v>452</v>
      </c>
      <c r="Q18" s="272" t="s">
        <v>453</v>
      </c>
      <c r="R18" s="272" t="s">
        <v>454</v>
      </c>
      <c r="S18" s="272" t="s">
        <v>455</v>
      </c>
      <c r="T18" s="199" t="s">
        <v>450</v>
      </c>
      <c r="U18" s="199" t="s">
        <v>450</v>
      </c>
      <c r="V18" s="272" t="s">
        <v>451</v>
      </c>
      <c r="W18" s="272" t="s">
        <v>452</v>
      </c>
      <c r="X18" s="272" t="s">
        <v>453</v>
      </c>
      <c r="Y18" s="272" t="s">
        <v>454</v>
      </c>
      <c r="Z18" s="272" t="s">
        <v>455</v>
      </c>
      <c r="AA18" s="199" t="s">
        <v>450</v>
      </c>
      <c r="AB18" s="199" t="s">
        <v>450</v>
      </c>
      <c r="AC18" s="272" t="s">
        <v>451</v>
      </c>
      <c r="AD18" s="272" t="s">
        <v>452</v>
      </c>
      <c r="AE18" s="272" t="s">
        <v>453</v>
      </c>
      <c r="AF18" s="272" t="s">
        <v>454</v>
      </c>
      <c r="AG18" s="272" t="s">
        <v>455</v>
      </c>
      <c r="AH18" s="199" t="s">
        <v>450</v>
      </c>
      <c r="AI18" s="199" t="s">
        <v>450</v>
      </c>
      <c r="AJ18" s="272" t="s">
        <v>451</v>
      </c>
      <c r="AK18" s="272" t="s">
        <v>452</v>
      </c>
      <c r="AL18" s="272" t="s">
        <v>453</v>
      </c>
      <c r="AM18" s="272" t="s">
        <v>454</v>
      </c>
      <c r="AN18" s="272" t="s">
        <v>455</v>
      </c>
      <c r="AO18" s="199" t="s">
        <v>450</v>
      </c>
      <c r="AP18" s="199" t="s">
        <v>450</v>
      </c>
      <c r="AQ18" s="272" t="s">
        <v>451</v>
      </c>
      <c r="AR18" s="272" t="s">
        <v>452</v>
      </c>
      <c r="AS18" s="272" t="s">
        <v>453</v>
      </c>
      <c r="AT18" s="272" t="s">
        <v>454</v>
      </c>
      <c r="AU18" s="272" t="s">
        <v>455</v>
      </c>
      <c r="AV18" s="7"/>
    </row>
    <row r="19" spans="1:48" x14ac:dyDescent="0.25">
      <c r="A19" s="270">
        <v>1</v>
      </c>
      <c r="B19" s="270">
        <v>2</v>
      </c>
      <c r="C19" s="270">
        <v>3</v>
      </c>
      <c r="D19" s="273">
        <v>4</v>
      </c>
      <c r="E19" s="273">
        <v>5</v>
      </c>
      <c r="F19" s="274" t="s">
        <v>456</v>
      </c>
      <c r="G19" s="274" t="s">
        <v>457</v>
      </c>
      <c r="H19" s="274" t="s">
        <v>458</v>
      </c>
      <c r="I19" s="274" t="s">
        <v>459</v>
      </c>
      <c r="J19" s="274" t="s">
        <v>460</v>
      </c>
      <c r="K19" s="274" t="s">
        <v>461</v>
      </c>
      <c r="L19" s="274" t="s">
        <v>462</v>
      </c>
      <c r="M19" s="274" t="s">
        <v>463</v>
      </c>
      <c r="N19" s="274" t="s">
        <v>464</v>
      </c>
      <c r="O19" s="274" t="s">
        <v>465</v>
      </c>
      <c r="P19" s="274" t="s">
        <v>466</v>
      </c>
      <c r="Q19" s="274" t="s">
        <v>467</v>
      </c>
      <c r="R19" s="274" t="s">
        <v>468</v>
      </c>
      <c r="S19" s="274" t="s">
        <v>469</v>
      </c>
      <c r="T19" s="274" t="s">
        <v>470</v>
      </c>
      <c r="U19" s="274" t="s">
        <v>471</v>
      </c>
      <c r="V19" s="274" t="s">
        <v>472</v>
      </c>
      <c r="W19" s="274" t="s">
        <v>473</v>
      </c>
      <c r="X19" s="274" t="s">
        <v>474</v>
      </c>
      <c r="Y19" s="274" t="s">
        <v>475</v>
      </c>
      <c r="Z19" s="274" t="s">
        <v>476</v>
      </c>
      <c r="AA19" s="274" t="s">
        <v>477</v>
      </c>
      <c r="AB19" s="274" t="s">
        <v>478</v>
      </c>
      <c r="AC19" s="274" t="s">
        <v>479</v>
      </c>
      <c r="AD19" s="274" t="s">
        <v>480</v>
      </c>
      <c r="AE19" s="274" t="s">
        <v>481</v>
      </c>
      <c r="AF19" s="274" t="s">
        <v>482</v>
      </c>
      <c r="AG19" s="274" t="s">
        <v>483</v>
      </c>
      <c r="AH19" s="274" t="s">
        <v>484</v>
      </c>
      <c r="AI19" s="274" t="s">
        <v>485</v>
      </c>
      <c r="AJ19" s="274" t="s">
        <v>486</v>
      </c>
      <c r="AK19" s="274" t="s">
        <v>487</v>
      </c>
      <c r="AL19" s="274" t="s">
        <v>488</v>
      </c>
      <c r="AM19" s="274" t="s">
        <v>489</v>
      </c>
      <c r="AN19" s="274" t="s">
        <v>490</v>
      </c>
      <c r="AO19" s="274" t="s">
        <v>491</v>
      </c>
      <c r="AP19" s="274" t="s">
        <v>492</v>
      </c>
      <c r="AQ19" s="274" t="s">
        <v>493</v>
      </c>
      <c r="AR19" s="274" t="s">
        <v>494</v>
      </c>
      <c r="AS19" s="274" t="s">
        <v>495</v>
      </c>
      <c r="AT19" s="274" t="s">
        <v>496</v>
      </c>
      <c r="AU19" s="274" t="s">
        <v>497</v>
      </c>
      <c r="AV19" s="274" t="s">
        <v>498</v>
      </c>
    </row>
    <row r="20" spans="1:48" ht="75.75" customHeight="1" x14ac:dyDescent="0.25">
      <c r="A20" s="140">
        <v>0</v>
      </c>
      <c r="B20" s="141" t="s">
        <v>100</v>
      </c>
      <c r="C20" s="142" t="s">
        <v>101</v>
      </c>
      <c r="D20" s="214">
        <f>SUM(D21:D26)</f>
        <v>43.528849435593223</v>
      </c>
      <c r="E20" s="214">
        <f>SUM(E21:E26)</f>
        <v>35.950396105593214</v>
      </c>
      <c r="F20" s="214">
        <f>SUM(F21:F26)</f>
        <v>0</v>
      </c>
      <c r="G20" s="214">
        <f>SUM(G21:G26)</f>
        <v>18.471170608305084</v>
      </c>
      <c r="H20" s="213" t="s">
        <v>101</v>
      </c>
      <c r="I20" s="213" t="s">
        <v>101</v>
      </c>
      <c r="J20" s="214">
        <f>SUM(J21:J26)</f>
        <v>4.6640000000000006</v>
      </c>
      <c r="K20" s="214">
        <f>SUM(K21:K26)</f>
        <v>0.25</v>
      </c>
      <c r="L20" s="213" t="s">
        <v>101</v>
      </c>
      <c r="M20" s="214">
        <f>SUM(M21:M26)</f>
        <v>0</v>
      </c>
      <c r="N20" s="214">
        <f>SUM(N21:N26)</f>
        <v>17.126391557966102</v>
      </c>
      <c r="O20" s="213" t="s">
        <v>101</v>
      </c>
      <c r="P20" s="213" t="s">
        <v>101</v>
      </c>
      <c r="Q20" s="214">
        <f>SUM(Q21:Q26)</f>
        <v>5.1170000000000009</v>
      </c>
      <c r="R20" s="214">
        <f>SUM(R21:R26)</f>
        <v>0.25</v>
      </c>
      <c r="S20" s="213" t="s">
        <v>101</v>
      </c>
      <c r="T20" s="214">
        <f>SUM(T21:T26)</f>
        <v>0</v>
      </c>
      <c r="U20" s="214">
        <f>SUM(U21:U26)</f>
        <v>18.082957627118645</v>
      </c>
      <c r="V20" s="213" t="s">
        <v>101</v>
      </c>
      <c r="W20" s="213" t="s">
        <v>101</v>
      </c>
      <c r="X20" s="214">
        <f>SUM(X21:X26)</f>
        <v>4.41</v>
      </c>
      <c r="Y20" s="214">
        <f>SUM(Y21:Y26)</f>
        <v>0.5</v>
      </c>
      <c r="Z20" s="213" t="s">
        <v>101</v>
      </c>
      <c r="AA20" s="214">
        <f>SUM(AA21:AA26)</f>
        <v>0</v>
      </c>
      <c r="AB20" s="214">
        <f>SUM(AB21:AB26)</f>
        <v>6.8067537038983055</v>
      </c>
      <c r="AC20" s="213" t="s">
        <v>101</v>
      </c>
      <c r="AD20" s="213" t="s">
        <v>101</v>
      </c>
      <c r="AE20" s="214">
        <f>SUM(AE21:AE26)</f>
        <v>3.67</v>
      </c>
      <c r="AF20" s="214">
        <f>SUM(AF21:AF26)</f>
        <v>0</v>
      </c>
      <c r="AG20" s="213" t="s">
        <v>101</v>
      </c>
      <c r="AH20" s="214">
        <f>SUM(AH21:AH26)</f>
        <v>0</v>
      </c>
      <c r="AI20" s="214">
        <f>SUM(AI21:AI26)</f>
        <v>39.686437216949152</v>
      </c>
      <c r="AJ20" s="213" t="s">
        <v>101</v>
      </c>
      <c r="AK20" s="213" t="s">
        <v>101</v>
      </c>
      <c r="AL20" s="214">
        <f>SUM(AL21:AL26)</f>
        <v>12.673</v>
      </c>
      <c r="AM20" s="214">
        <f>SUM(AM21:AM26)</f>
        <v>1.65</v>
      </c>
      <c r="AN20" s="213" t="s">
        <v>101</v>
      </c>
      <c r="AO20" s="214">
        <f>SUM(AO21:AO26)</f>
        <v>0</v>
      </c>
      <c r="AP20" s="214">
        <f>SUM(AP21:AP26)</f>
        <v>32.252829919152539</v>
      </c>
      <c r="AQ20" s="213" t="s">
        <v>101</v>
      </c>
      <c r="AR20" s="213" t="s">
        <v>101</v>
      </c>
      <c r="AS20" s="214">
        <f>SUM(AS21:AS26)</f>
        <v>11.933</v>
      </c>
      <c r="AT20" s="214">
        <f>SUM(AT21:AT26)</f>
        <v>1.1499999999999999</v>
      </c>
      <c r="AU20" s="213" t="s">
        <v>101</v>
      </c>
      <c r="AV20" s="215" t="s">
        <v>101</v>
      </c>
    </row>
    <row r="21" spans="1:48" ht="75.75" customHeight="1" x14ac:dyDescent="0.25">
      <c r="A21" s="136" t="s">
        <v>102</v>
      </c>
      <c r="B21" s="146" t="s">
        <v>103</v>
      </c>
      <c r="C21" s="147" t="s">
        <v>101</v>
      </c>
      <c r="D21" s="216">
        <f>D27</f>
        <v>0.59054399813559322</v>
      </c>
      <c r="E21" s="216">
        <f>E27</f>
        <v>2.2026239981355933</v>
      </c>
      <c r="F21" s="216">
        <f>F27</f>
        <v>0</v>
      </c>
      <c r="G21" s="216">
        <f>G27</f>
        <v>0.33630671000000001</v>
      </c>
      <c r="H21" s="215" t="s">
        <v>101</v>
      </c>
      <c r="I21" s="215" t="s">
        <v>101</v>
      </c>
      <c r="J21" s="216">
        <f>J27</f>
        <v>0.84699999999999998</v>
      </c>
      <c r="K21" s="216">
        <f>K27</f>
        <v>0</v>
      </c>
      <c r="L21" s="215" t="s">
        <v>101</v>
      </c>
      <c r="M21" s="216">
        <f>M27</f>
        <v>0</v>
      </c>
      <c r="N21" s="216">
        <f>N27</f>
        <v>0.33630671000000001</v>
      </c>
      <c r="O21" s="215" t="s">
        <v>101</v>
      </c>
      <c r="P21" s="215" t="s">
        <v>101</v>
      </c>
      <c r="Q21" s="216">
        <f>Q27</f>
        <v>0.84699999999999998</v>
      </c>
      <c r="R21" s="216">
        <f>R27</f>
        <v>0</v>
      </c>
      <c r="S21" s="215" t="s">
        <v>101</v>
      </c>
      <c r="T21" s="216">
        <f>T27</f>
        <v>0</v>
      </c>
      <c r="U21" s="216">
        <f>U27</f>
        <v>0</v>
      </c>
      <c r="V21" s="215" t="s">
        <v>101</v>
      </c>
      <c r="W21" s="215" t="s">
        <v>101</v>
      </c>
      <c r="X21" s="216">
        <f>X27</f>
        <v>0</v>
      </c>
      <c r="Y21" s="216">
        <f>Y27</f>
        <v>0</v>
      </c>
      <c r="Z21" s="215" t="s">
        <v>101</v>
      </c>
      <c r="AA21" s="216">
        <f>AA27</f>
        <v>0</v>
      </c>
      <c r="AB21" s="216">
        <f>AB27</f>
        <v>1.6120800000000002</v>
      </c>
      <c r="AC21" s="215" t="s">
        <v>101</v>
      </c>
      <c r="AD21" s="215" t="s">
        <v>101</v>
      </c>
      <c r="AE21" s="216">
        <f>AE27</f>
        <v>1.9200000000000002</v>
      </c>
      <c r="AF21" s="216">
        <f>AF27</f>
        <v>0</v>
      </c>
      <c r="AG21" s="215" t="s">
        <v>101</v>
      </c>
      <c r="AH21" s="216">
        <f>AH27</f>
        <v>0</v>
      </c>
      <c r="AI21" s="216">
        <f>AI27</f>
        <v>0.59054399813559322</v>
      </c>
      <c r="AJ21" s="215" t="s">
        <v>101</v>
      </c>
      <c r="AK21" s="215" t="s">
        <v>101</v>
      </c>
      <c r="AL21" s="216">
        <f>AL27</f>
        <v>0.94499999999999995</v>
      </c>
      <c r="AM21" s="216">
        <f>AM27</f>
        <v>0.1</v>
      </c>
      <c r="AN21" s="215" t="s">
        <v>101</v>
      </c>
      <c r="AO21" s="216">
        <f>AO27</f>
        <v>0</v>
      </c>
      <c r="AP21" s="216">
        <f>AP27</f>
        <v>2.2026239981355933</v>
      </c>
      <c r="AQ21" s="215" t="s">
        <v>101</v>
      </c>
      <c r="AR21" s="215" t="s">
        <v>101</v>
      </c>
      <c r="AS21" s="216">
        <f>AS27</f>
        <v>2.8650000000000002</v>
      </c>
      <c r="AT21" s="216">
        <f>AT27</f>
        <v>0.1</v>
      </c>
      <c r="AU21" s="215" t="s">
        <v>101</v>
      </c>
      <c r="AV21" s="215" t="s">
        <v>101</v>
      </c>
    </row>
    <row r="22" spans="1:48" ht="75.75" customHeight="1" x14ac:dyDescent="0.25">
      <c r="A22" s="136" t="s">
        <v>104</v>
      </c>
      <c r="B22" s="146" t="s">
        <v>105</v>
      </c>
      <c r="C22" s="147" t="s">
        <v>101</v>
      </c>
      <c r="D22" s="216">
        <f>D50</f>
        <v>29.00789321881356</v>
      </c>
      <c r="E22" s="216">
        <f>E50</f>
        <v>21.117599719322033</v>
      </c>
      <c r="F22" s="216">
        <f>F50</f>
        <v>0</v>
      </c>
      <c r="G22" s="216">
        <f>G50</f>
        <v>16.046863898305084</v>
      </c>
      <c r="H22" s="215" t="s">
        <v>101</v>
      </c>
      <c r="I22" s="215" t="s">
        <v>101</v>
      </c>
      <c r="J22" s="216">
        <f>J50</f>
        <v>3.5170000000000003</v>
      </c>
      <c r="K22" s="216">
        <f>K50</f>
        <v>0</v>
      </c>
      <c r="L22" s="215" t="s">
        <v>101</v>
      </c>
      <c r="M22" s="216">
        <f>M50</f>
        <v>0</v>
      </c>
      <c r="N22" s="216">
        <f>N50</f>
        <v>14.7020848479661</v>
      </c>
      <c r="O22" s="215" t="s">
        <v>101</v>
      </c>
      <c r="P22" s="215" t="s">
        <v>101</v>
      </c>
      <c r="Q22" s="216">
        <f>Q50</f>
        <v>3.5170000000000003</v>
      </c>
      <c r="R22" s="216">
        <f>R50</f>
        <v>0</v>
      </c>
      <c r="S22" s="215" t="s">
        <v>101</v>
      </c>
      <c r="T22" s="216">
        <f>T50</f>
        <v>0</v>
      </c>
      <c r="U22" s="216">
        <f>U50</f>
        <v>10.333957627118645</v>
      </c>
      <c r="V22" s="215" t="s">
        <v>101</v>
      </c>
      <c r="W22" s="215" t="s">
        <v>101</v>
      </c>
      <c r="X22" s="216">
        <f>X50</f>
        <v>0</v>
      </c>
      <c r="Y22" s="216">
        <f>Y50</f>
        <v>0</v>
      </c>
      <c r="Z22" s="215" t="s">
        <v>101</v>
      </c>
      <c r="AA22" s="216">
        <f>AA50</f>
        <v>0</v>
      </c>
      <c r="AB22" s="216">
        <f>AB50</f>
        <v>2.4433711615254237</v>
      </c>
      <c r="AC22" s="215" t="s">
        <v>101</v>
      </c>
      <c r="AD22" s="215" t="s">
        <v>101</v>
      </c>
      <c r="AE22" s="216">
        <f>AE50</f>
        <v>0.55000000000000004</v>
      </c>
      <c r="AF22" s="216">
        <f>AF50</f>
        <v>0</v>
      </c>
      <c r="AG22" s="215" t="s">
        <v>101</v>
      </c>
      <c r="AH22" s="216">
        <f>AH50</f>
        <v>0</v>
      </c>
      <c r="AI22" s="216">
        <f>AI50</f>
        <v>29.00789321881356</v>
      </c>
      <c r="AJ22" s="215" t="s">
        <v>101</v>
      </c>
      <c r="AK22" s="215" t="s">
        <v>101</v>
      </c>
      <c r="AL22" s="216">
        <f>AL50</f>
        <v>6.4249999999999989</v>
      </c>
      <c r="AM22" s="216">
        <f>AM50</f>
        <v>0</v>
      </c>
      <c r="AN22" s="215" t="s">
        <v>101</v>
      </c>
      <c r="AO22" s="216">
        <f>AO50</f>
        <v>0</v>
      </c>
      <c r="AP22" s="216">
        <f>AP50</f>
        <v>21.11749116</v>
      </c>
      <c r="AQ22" s="215" t="s">
        <v>101</v>
      </c>
      <c r="AR22" s="215" t="s">
        <v>101</v>
      </c>
      <c r="AS22" s="216">
        <f>AS50</f>
        <v>6.9749999999999988</v>
      </c>
      <c r="AT22" s="216">
        <f>AT50</f>
        <v>0</v>
      </c>
      <c r="AU22" s="215" t="s">
        <v>101</v>
      </c>
      <c r="AV22" s="215" t="s">
        <v>101</v>
      </c>
    </row>
    <row r="23" spans="1:48" ht="75.75" customHeight="1" x14ac:dyDescent="0.25">
      <c r="A23" s="136" t="s">
        <v>106</v>
      </c>
      <c r="B23" s="146" t="s">
        <v>107</v>
      </c>
      <c r="C23" s="147" t="s">
        <v>101</v>
      </c>
      <c r="D23" s="216">
        <f>D91</f>
        <v>0</v>
      </c>
      <c r="E23" s="216">
        <f>E91</f>
        <v>0</v>
      </c>
      <c r="F23" s="216">
        <f>F91</f>
        <v>0</v>
      </c>
      <c r="G23" s="216">
        <f>G91</f>
        <v>0</v>
      </c>
      <c r="H23" s="215" t="s">
        <v>101</v>
      </c>
      <c r="I23" s="215" t="s">
        <v>101</v>
      </c>
      <c r="J23" s="216">
        <f>J91</f>
        <v>0</v>
      </c>
      <c r="K23" s="216">
        <f>K91</f>
        <v>0</v>
      </c>
      <c r="L23" s="215" t="s">
        <v>101</v>
      </c>
      <c r="M23" s="216">
        <f>M91</f>
        <v>0</v>
      </c>
      <c r="N23" s="216">
        <f>N91</f>
        <v>0</v>
      </c>
      <c r="O23" s="215" t="s">
        <v>101</v>
      </c>
      <c r="P23" s="215" t="s">
        <v>101</v>
      </c>
      <c r="Q23" s="216">
        <f>Q91</f>
        <v>0</v>
      </c>
      <c r="R23" s="216">
        <f>R91</f>
        <v>0</v>
      </c>
      <c r="S23" s="215" t="s">
        <v>101</v>
      </c>
      <c r="T23" s="216">
        <f>T91</f>
        <v>0</v>
      </c>
      <c r="U23" s="216">
        <f>U91</f>
        <v>0</v>
      </c>
      <c r="V23" s="215" t="s">
        <v>101</v>
      </c>
      <c r="W23" s="215" t="s">
        <v>101</v>
      </c>
      <c r="X23" s="216">
        <f>X91</f>
        <v>0</v>
      </c>
      <c r="Y23" s="216">
        <f>Y91</f>
        <v>0</v>
      </c>
      <c r="Z23" s="215" t="s">
        <v>101</v>
      </c>
      <c r="AA23" s="216">
        <f>AA91</f>
        <v>0</v>
      </c>
      <c r="AB23" s="216">
        <f>AB91</f>
        <v>0</v>
      </c>
      <c r="AC23" s="215" t="s">
        <v>101</v>
      </c>
      <c r="AD23" s="215" t="s">
        <v>101</v>
      </c>
      <c r="AE23" s="216">
        <f>AE91</f>
        <v>0</v>
      </c>
      <c r="AF23" s="216">
        <f>AF91</f>
        <v>0</v>
      </c>
      <c r="AG23" s="215" t="s">
        <v>101</v>
      </c>
      <c r="AH23" s="216">
        <f>AH91</f>
        <v>0</v>
      </c>
      <c r="AI23" s="216">
        <f>AI91</f>
        <v>0</v>
      </c>
      <c r="AJ23" s="215" t="s">
        <v>101</v>
      </c>
      <c r="AK23" s="215" t="s">
        <v>101</v>
      </c>
      <c r="AL23" s="216">
        <f>AL91</f>
        <v>0</v>
      </c>
      <c r="AM23" s="216">
        <f>AM91</f>
        <v>0</v>
      </c>
      <c r="AN23" s="215" t="s">
        <v>101</v>
      </c>
      <c r="AO23" s="216">
        <f>AO91</f>
        <v>0</v>
      </c>
      <c r="AP23" s="216">
        <f>AP91</f>
        <v>0</v>
      </c>
      <c r="AQ23" s="215" t="s">
        <v>101</v>
      </c>
      <c r="AR23" s="215" t="s">
        <v>101</v>
      </c>
      <c r="AS23" s="216">
        <f>AS91</f>
        <v>0</v>
      </c>
      <c r="AT23" s="216">
        <f>AT91</f>
        <v>0</v>
      </c>
      <c r="AU23" s="215" t="s">
        <v>101</v>
      </c>
      <c r="AV23" s="215" t="s">
        <v>101</v>
      </c>
    </row>
    <row r="24" spans="1:48" ht="75.75" customHeight="1" x14ac:dyDescent="0.25">
      <c r="A24" s="136" t="s">
        <v>108</v>
      </c>
      <c r="B24" s="146" t="s">
        <v>109</v>
      </c>
      <c r="C24" s="147" t="s">
        <v>101</v>
      </c>
      <c r="D24" s="216">
        <f>D94</f>
        <v>9.8369999999999997</v>
      </c>
      <c r="E24" s="216">
        <f>E94</f>
        <v>4.0303199999999997</v>
      </c>
      <c r="F24" s="216">
        <f>F94</f>
        <v>0</v>
      </c>
      <c r="G24" s="216">
        <f>G94</f>
        <v>2.0880000000000001</v>
      </c>
      <c r="H24" s="215" t="s">
        <v>101</v>
      </c>
      <c r="I24" s="215" t="s">
        <v>101</v>
      </c>
      <c r="J24" s="216">
        <f>J94</f>
        <v>0.3</v>
      </c>
      <c r="K24" s="216">
        <f>K94</f>
        <v>0.25</v>
      </c>
      <c r="L24" s="215" t="s">
        <v>101</v>
      </c>
      <c r="M24" s="216">
        <f>M94</f>
        <v>0</v>
      </c>
      <c r="N24" s="216">
        <f>N94</f>
        <v>2.0880000000000001</v>
      </c>
      <c r="O24" s="215" t="s">
        <v>101</v>
      </c>
      <c r="P24" s="215" t="s">
        <v>101</v>
      </c>
      <c r="Q24" s="216">
        <f>Q94</f>
        <v>0.753</v>
      </c>
      <c r="R24" s="216">
        <f>R94</f>
        <v>0.25</v>
      </c>
      <c r="S24" s="215" t="s">
        <v>101</v>
      </c>
      <c r="T24" s="216">
        <f>T94</f>
        <v>0</v>
      </c>
      <c r="U24" s="216">
        <f>U94</f>
        <v>7.7490000000000006</v>
      </c>
      <c r="V24" s="215" t="s">
        <v>101</v>
      </c>
      <c r="W24" s="215" t="s">
        <v>101</v>
      </c>
      <c r="X24" s="216">
        <f>X94</f>
        <v>4.41</v>
      </c>
      <c r="Y24" s="216">
        <f>Y94</f>
        <v>0.5</v>
      </c>
      <c r="Z24" s="215" t="s">
        <v>101</v>
      </c>
      <c r="AA24" s="216">
        <f>AA94</f>
        <v>0</v>
      </c>
      <c r="AB24" s="216">
        <f>AB94</f>
        <v>1.94232</v>
      </c>
      <c r="AC24" s="215" t="s">
        <v>101</v>
      </c>
      <c r="AD24" s="215" t="s">
        <v>101</v>
      </c>
      <c r="AE24" s="216">
        <f>AE94</f>
        <v>1.2</v>
      </c>
      <c r="AF24" s="216">
        <f>AF94</f>
        <v>0</v>
      </c>
      <c r="AG24" s="215" t="s">
        <v>101</v>
      </c>
      <c r="AH24" s="216">
        <f>AH94</f>
        <v>0</v>
      </c>
      <c r="AI24" s="216">
        <f>AI94</f>
        <v>9.8369999999999997</v>
      </c>
      <c r="AJ24" s="215" t="s">
        <v>101</v>
      </c>
      <c r="AK24" s="215" t="s">
        <v>101</v>
      </c>
      <c r="AL24" s="216">
        <f>AL94</f>
        <v>5.1630000000000003</v>
      </c>
      <c r="AM24" s="216">
        <f>AM94</f>
        <v>0.75</v>
      </c>
      <c r="AN24" s="215" t="s">
        <v>101</v>
      </c>
      <c r="AO24" s="216">
        <f>AO94</f>
        <v>0</v>
      </c>
      <c r="AP24" s="216">
        <f>AP94</f>
        <v>4.0303199999999997</v>
      </c>
      <c r="AQ24" s="215" t="s">
        <v>101</v>
      </c>
      <c r="AR24" s="215" t="s">
        <v>101</v>
      </c>
      <c r="AS24" s="216">
        <f>AS94</f>
        <v>1.9529999999999998</v>
      </c>
      <c r="AT24" s="216">
        <f>AT94</f>
        <v>0.25</v>
      </c>
      <c r="AU24" s="215" t="s">
        <v>101</v>
      </c>
      <c r="AV24" s="215" t="s">
        <v>101</v>
      </c>
    </row>
    <row r="25" spans="1:48" ht="75.75" customHeight="1" x14ac:dyDescent="0.25">
      <c r="A25" s="136" t="s">
        <v>110</v>
      </c>
      <c r="B25" s="146" t="s">
        <v>111</v>
      </c>
      <c r="C25" s="147" t="s">
        <v>101</v>
      </c>
      <c r="D25" s="216">
        <f t="shared" ref="D25:G26" si="0">D104</f>
        <v>0</v>
      </c>
      <c r="E25" s="216">
        <f t="shared" si="0"/>
        <v>0</v>
      </c>
      <c r="F25" s="216">
        <f t="shared" si="0"/>
        <v>0</v>
      </c>
      <c r="G25" s="216">
        <f t="shared" si="0"/>
        <v>0</v>
      </c>
      <c r="H25" s="215" t="s">
        <v>101</v>
      </c>
      <c r="I25" s="215" t="s">
        <v>101</v>
      </c>
      <c r="J25" s="216">
        <f>J104</f>
        <v>0</v>
      </c>
      <c r="K25" s="216">
        <f>K104</f>
        <v>0</v>
      </c>
      <c r="L25" s="215" t="s">
        <v>101</v>
      </c>
      <c r="M25" s="216">
        <f>M104</f>
        <v>0</v>
      </c>
      <c r="N25" s="216">
        <f>N104</f>
        <v>0</v>
      </c>
      <c r="O25" s="215" t="s">
        <v>101</v>
      </c>
      <c r="P25" s="215" t="s">
        <v>101</v>
      </c>
      <c r="Q25" s="216">
        <f>Q104</f>
        <v>0</v>
      </c>
      <c r="R25" s="216">
        <f>R104</f>
        <v>0</v>
      </c>
      <c r="S25" s="215" t="s">
        <v>101</v>
      </c>
      <c r="T25" s="216">
        <f>T104</f>
        <v>0</v>
      </c>
      <c r="U25" s="216">
        <f>U104</f>
        <v>0</v>
      </c>
      <c r="V25" s="215" t="s">
        <v>101</v>
      </c>
      <c r="W25" s="215" t="s">
        <v>101</v>
      </c>
      <c r="X25" s="216">
        <f>X104</f>
        <v>0</v>
      </c>
      <c r="Y25" s="216">
        <f>Y104</f>
        <v>0</v>
      </c>
      <c r="Z25" s="215" t="s">
        <v>101</v>
      </c>
      <c r="AA25" s="216">
        <f>AA104</f>
        <v>0</v>
      </c>
      <c r="AB25" s="216">
        <f>AB104</f>
        <v>0</v>
      </c>
      <c r="AC25" s="215" t="s">
        <v>101</v>
      </c>
      <c r="AD25" s="215" t="s">
        <v>101</v>
      </c>
      <c r="AE25" s="216">
        <f>AE104</f>
        <v>0</v>
      </c>
      <c r="AF25" s="216">
        <f>AF104</f>
        <v>0</v>
      </c>
      <c r="AG25" s="215" t="s">
        <v>101</v>
      </c>
      <c r="AH25" s="216">
        <f>AH104</f>
        <v>0</v>
      </c>
      <c r="AI25" s="216">
        <f>AI104</f>
        <v>0</v>
      </c>
      <c r="AJ25" s="215" t="s">
        <v>101</v>
      </c>
      <c r="AK25" s="215" t="s">
        <v>101</v>
      </c>
      <c r="AL25" s="216">
        <f>AL104</f>
        <v>0</v>
      </c>
      <c r="AM25" s="216">
        <f>AM104</f>
        <v>0</v>
      </c>
      <c r="AN25" s="215" t="s">
        <v>101</v>
      </c>
      <c r="AO25" s="216">
        <f>AO104</f>
        <v>0</v>
      </c>
      <c r="AP25" s="216">
        <f>AP104</f>
        <v>0</v>
      </c>
      <c r="AQ25" s="215" t="s">
        <v>101</v>
      </c>
      <c r="AR25" s="215" t="s">
        <v>101</v>
      </c>
      <c r="AS25" s="216">
        <f>AS104</f>
        <v>0</v>
      </c>
      <c r="AT25" s="216">
        <f>AT104</f>
        <v>0</v>
      </c>
      <c r="AU25" s="215" t="s">
        <v>101</v>
      </c>
      <c r="AV25" s="215" t="s">
        <v>101</v>
      </c>
    </row>
    <row r="26" spans="1:48" ht="75.75" customHeight="1" x14ac:dyDescent="0.25">
      <c r="A26" s="136" t="s">
        <v>112</v>
      </c>
      <c r="B26" s="146" t="s">
        <v>113</v>
      </c>
      <c r="C26" s="147" t="s">
        <v>101</v>
      </c>
      <c r="D26" s="216">
        <f t="shared" si="0"/>
        <v>4.093412218644068</v>
      </c>
      <c r="E26" s="216">
        <f t="shared" si="0"/>
        <v>8.5998523881355915</v>
      </c>
      <c r="F26" s="216">
        <f t="shared" si="0"/>
        <v>0</v>
      </c>
      <c r="G26" s="216">
        <f t="shared" si="0"/>
        <v>0</v>
      </c>
      <c r="H26" s="215" t="s">
        <v>101</v>
      </c>
      <c r="I26" s="215" t="s">
        <v>101</v>
      </c>
      <c r="J26" s="216">
        <f>J105</f>
        <v>0</v>
      </c>
      <c r="K26" s="216">
        <f>K105</f>
        <v>0</v>
      </c>
      <c r="L26" s="215" t="s">
        <v>101</v>
      </c>
      <c r="M26" s="216">
        <f>M105</f>
        <v>0</v>
      </c>
      <c r="N26" s="216">
        <f>N105</f>
        <v>0</v>
      </c>
      <c r="O26" s="215" t="s">
        <v>101</v>
      </c>
      <c r="P26" s="215" t="s">
        <v>101</v>
      </c>
      <c r="Q26" s="216" t="str">
        <f>Q105</f>
        <v>нд</v>
      </c>
      <c r="R26" s="216" t="str">
        <f>R105</f>
        <v>нд</v>
      </c>
      <c r="S26" s="215" t="s">
        <v>101</v>
      </c>
      <c r="T26" s="216">
        <f>T105</f>
        <v>0</v>
      </c>
      <c r="U26" s="216">
        <f>U105</f>
        <v>0</v>
      </c>
      <c r="V26" s="215" t="s">
        <v>101</v>
      </c>
      <c r="W26" s="215" t="s">
        <v>101</v>
      </c>
      <c r="X26" s="216">
        <f>X105</f>
        <v>0</v>
      </c>
      <c r="Y26" s="216">
        <f>Y105</f>
        <v>0</v>
      </c>
      <c r="Z26" s="215" t="s">
        <v>101</v>
      </c>
      <c r="AA26" s="216">
        <f>AA105</f>
        <v>0</v>
      </c>
      <c r="AB26" s="216">
        <f>AB105</f>
        <v>0.80898254237288136</v>
      </c>
      <c r="AC26" s="215" t="s">
        <v>101</v>
      </c>
      <c r="AD26" s="215" t="s">
        <v>101</v>
      </c>
      <c r="AE26" s="216">
        <f>AE105</f>
        <v>0</v>
      </c>
      <c r="AF26" s="216">
        <f>AF105</f>
        <v>0</v>
      </c>
      <c r="AG26" s="215" t="s">
        <v>101</v>
      </c>
      <c r="AH26" s="216">
        <f>AH105</f>
        <v>0</v>
      </c>
      <c r="AI26" s="216">
        <f>AI105</f>
        <v>0.251</v>
      </c>
      <c r="AJ26" s="215" t="s">
        <v>101</v>
      </c>
      <c r="AK26" s="215" t="s">
        <v>101</v>
      </c>
      <c r="AL26" s="216">
        <f>AL105</f>
        <v>0.14000000000000001</v>
      </c>
      <c r="AM26" s="216">
        <f>AM105</f>
        <v>0.8</v>
      </c>
      <c r="AN26" s="215" t="s">
        <v>101</v>
      </c>
      <c r="AO26" s="216">
        <f>AO105</f>
        <v>0</v>
      </c>
      <c r="AP26" s="216">
        <f>AP105</f>
        <v>4.9023947610169492</v>
      </c>
      <c r="AQ26" s="215" t="s">
        <v>101</v>
      </c>
      <c r="AR26" s="215" t="s">
        <v>101</v>
      </c>
      <c r="AS26" s="216">
        <f>AS105</f>
        <v>0.14000000000000001</v>
      </c>
      <c r="AT26" s="216">
        <f>AT105</f>
        <v>0.8</v>
      </c>
      <c r="AU26" s="215" t="s">
        <v>101</v>
      </c>
      <c r="AV26" s="215" t="s">
        <v>101</v>
      </c>
    </row>
    <row r="27" spans="1:48" ht="75.75" customHeight="1" x14ac:dyDescent="0.25">
      <c r="A27" s="151" t="s">
        <v>114</v>
      </c>
      <c r="B27" s="152" t="s">
        <v>115</v>
      </c>
      <c r="C27" s="147" t="s">
        <v>101</v>
      </c>
      <c r="D27" s="216">
        <f>D28</f>
        <v>0.59054399813559322</v>
      </c>
      <c r="E27" s="218">
        <f>E28</f>
        <v>2.2026239981355933</v>
      </c>
      <c r="F27" s="218">
        <f>F28</f>
        <v>0</v>
      </c>
      <c r="G27" s="216">
        <f>G28</f>
        <v>0.33630671000000001</v>
      </c>
      <c r="H27" s="215" t="s">
        <v>101</v>
      </c>
      <c r="I27" s="215" t="s">
        <v>101</v>
      </c>
      <c r="J27" s="218">
        <f>J28</f>
        <v>0.84699999999999998</v>
      </c>
      <c r="K27" s="218">
        <f>K28</f>
        <v>0</v>
      </c>
      <c r="L27" s="215" t="s">
        <v>101</v>
      </c>
      <c r="M27" s="218">
        <f>M28</f>
        <v>0</v>
      </c>
      <c r="N27" s="216">
        <f>N28</f>
        <v>0.33630671000000001</v>
      </c>
      <c r="O27" s="215" t="s">
        <v>101</v>
      </c>
      <c r="P27" s="215" t="s">
        <v>101</v>
      </c>
      <c r="Q27" s="218">
        <f>Q28</f>
        <v>0.84699999999999998</v>
      </c>
      <c r="R27" s="218">
        <f>R28</f>
        <v>0</v>
      </c>
      <c r="S27" s="215" t="s">
        <v>101</v>
      </c>
      <c r="T27" s="218">
        <f>T28</f>
        <v>0</v>
      </c>
      <c r="U27" s="216">
        <f>U28</f>
        <v>0</v>
      </c>
      <c r="V27" s="215" t="s">
        <v>101</v>
      </c>
      <c r="W27" s="215" t="s">
        <v>101</v>
      </c>
      <c r="X27" s="218">
        <f>X28</f>
        <v>0</v>
      </c>
      <c r="Y27" s="218">
        <f>Y28</f>
        <v>0</v>
      </c>
      <c r="Z27" s="215" t="s">
        <v>101</v>
      </c>
      <c r="AA27" s="218">
        <f>AA28</f>
        <v>0</v>
      </c>
      <c r="AB27" s="216">
        <f>AB28</f>
        <v>1.6120800000000002</v>
      </c>
      <c r="AC27" s="215" t="s">
        <v>101</v>
      </c>
      <c r="AD27" s="215" t="s">
        <v>101</v>
      </c>
      <c r="AE27" s="218">
        <f>AE28</f>
        <v>1.9200000000000002</v>
      </c>
      <c r="AF27" s="218">
        <f>AF28</f>
        <v>0</v>
      </c>
      <c r="AG27" s="215" t="s">
        <v>101</v>
      </c>
      <c r="AH27" s="218">
        <f>AH28</f>
        <v>0</v>
      </c>
      <c r="AI27" s="216">
        <f>AI28</f>
        <v>0.59054399813559322</v>
      </c>
      <c r="AJ27" s="215" t="s">
        <v>101</v>
      </c>
      <c r="AK27" s="215" t="s">
        <v>101</v>
      </c>
      <c r="AL27" s="216">
        <f>AL28</f>
        <v>0.94499999999999995</v>
      </c>
      <c r="AM27" s="216">
        <f>AM28</f>
        <v>0.1</v>
      </c>
      <c r="AN27" s="215" t="s">
        <v>101</v>
      </c>
      <c r="AO27" s="218">
        <f>AO28</f>
        <v>0</v>
      </c>
      <c r="AP27" s="216">
        <f>AP28</f>
        <v>2.2026239981355933</v>
      </c>
      <c r="AQ27" s="215" t="s">
        <v>101</v>
      </c>
      <c r="AR27" s="215" t="s">
        <v>101</v>
      </c>
      <c r="AS27" s="216">
        <f>AS28</f>
        <v>2.8650000000000002</v>
      </c>
      <c r="AT27" s="216">
        <f>AT28</f>
        <v>0.1</v>
      </c>
      <c r="AU27" s="215" t="s">
        <v>101</v>
      </c>
      <c r="AV27" s="215" t="s">
        <v>101</v>
      </c>
    </row>
    <row r="28" spans="1:48" ht="75.75" customHeight="1" x14ac:dyDescent="0.25">
      <c r="A28" s="151" t="s">
        <v>116</v>
      </c>
      <c r="B28" s="152" t="s">
        <v>117</v>
      </c>
      <c r="C28" s="147" t="s">
        <v>101</v>
      </c>
      <c r="D28" s="216">
        <f>D29+D33+D34</f>
        <v>0.59054399813559322</v>
      </c>
      <c r="E28" s="218">
        <f>E29+E33+E34</f>
        <v>2.2026239981355933</v>
      </c>
      <c r="F28" s="218">
        <f>F29+F33+F34</f>
        <v>0</v>
      </c>
      <c r="G28" s="216">
        <f>G29+G33+G34</f>
        <v>0.33630671000000001</v>
      </c>
      <c r="H28" s="215" t="s">
        <v>101</v>
      </c>
      <c r="I28" s="215" t="s">
        <v>101</v>
      </c>
      <c r="J28" s="218">
        <f>J29+J33+J34</f>
        <v>0.84699999999999998</v>
      </c>
      <c r="K28" s="218">
        <f>K29+K33+K34</f>
        <v>0</v>
      </c>
      <c r="L28" s="215" t="s">
        <v>101</v>
      </c>
      <c r="M28" s="218">
        <f>M29+M33+M34</f>
        <v>0</v>
      </c>
      <c r="N28" s="216">
        <f>N29+N33+N34</f>
        <v>0.33630671000000001</v>
      </c>
      <c r="O28" s="215" t="s">
        <v>101</v>
      </c>
      <c r="P28" s="215" t="s">
        <v>101</v>
      </c>
      <c r="Q28" s="218">
        <f>Q29+Q33+Q34</f>
        <v>0.84699999999999998</v>
      </c>
      <c r="R28" s="218">
        <f>R29+R33+R34</f>
        <v>0</v>
      </c>
      <c r="S28" s="215" t="s">
        <v>101</v>
      </c>
      <c r="T28" s="218">
        <f>T29+T33+T34</f>
        <v>0</v>
      </c>
      <c r="U28" s="216">
        <f>U29+U33+U34</f>
        <v>0</v>
      </c>
      <c r="V28" s="215" t="s">
        <v>101</v>
      </c>
      <c r="W28" s="215" t="s">
        <v>101</v>
      </c>
      <c r="X28" s="218">
        <f>X29+X33+X34</f>
        <v>0</v>
      </c>
      <c r="Y28" s="218">
        <f>Y29+Y33+Y34</f>
        <v>0</v>
      </c>
      <c r="Z28" s="215" t="s">
        <v>101</v>
      </c>
      <c r="AA28" s="218">
        <f>AA29+AA33+AA34</f>
        <v>0</v>
      </c>
      <c r="AB28" s="216">
        <f>AB29+AB33+AB34</f>
        <v>1.6120800000000002</v>
      </c>
      <c r="AC28" s="215" t="s">
        <v>101</v>
      </c>
      <c r="AD28" s="215" t="s">
        <v>101</v>
      </c>
      <c r="AE28" s="218">
        <f>AE29+AE33+AE34</f>
        <v>1.9200000000000002</v>
      </c>
      <c r="AF28" s="218">
        <f>AF29+AF33+AF34</f>
        <v>0</v>
      </c>
      <c r="AG28" s="215" t="s">
        <v>101</v>
      </c>
      <c r="AH28" s="218">
        <f>AH29+AH33+AH34</f>
        <v>0</v>
      </c>
      <c r="AI28" s="216">
        <f>AI29+AI33+AI34</f>
        <v>0.59054399813559322</v>
      </c>
      <c r="AJ28" s="215" t="s">
        <v>101</v>
      </c>
      <c r="AK28" s="215" t="s">
        <v>101</v>
      </c>
      <c r="AL28" s="216">
        <f>AL29+AL33+AL34</f>
        <v>0.94499999999999995</v>
      </c>
      <c r="AM28" s="216">
        <f>AM29+AM33+AM34</f>
        <v>0.1</v>
      </c>
      <c r="AN28" s="215" t="s">
        <v>101</v>
      </c>
      <c r="AO28" s="218">
        <f>AO29+AO33+AO34</f>
        <v>0</v>
      </c>
      <c r="AP28" s="216">
        <f>AP29+AP33+AP34</f>
        <v>2.2026239981355933</v>
      </c>
      <c r="AQ28" s="215" t="s">
        <v>101</v>
      </c>
      <c r="AR28" s="215" t="s">
        <v>101</v>
      </c>
      <c r="AS28" s="216">
        <f>AS29+AS33+AS34</f>
        <v>2.8650000000000002</v>
      </c>
      <c r="AT28" s="216">
        <f>AT29+AT33+AT34</f>
        <v>0.1</v>
      </c>
      <c r="AU28" s="215" t="s">
        <v>101</v>
      </c>
      <c r="AV28" s="215" t="s">
        <v>101</v>
      </c>
    </row>
    <row r="29" spans="1:48" ht="75.75" customHeight="1" x14ac:dyDescent="0.25">
      <c r="A29" s="151" t="s">
        <v>118</v>
      </c>
      <c r="B29" s="152" t="s">
        <v>119</v>
      </c>
      <c r="C29" s="147" t="s">
        <v>101</v>
      </c>
      <c r="D29" s="216">
        <f>SUM(D30:D32)</f>
        <v>0.59054399813559322</v>
      </c>
      <c r="E29" s="218">
        <f>SUM(E30:E32)</f>
        <v>2.2026239981355933</v>
      </c>
      <c r="F29" s="218">
        <f>F30</f>
        <v>0</v>
      </c>
      <c r="G29" s="216">
        <f>G30</f>
        <v>0.33630671000000001</v>
      </c>
      <c r="H29" s="215" t="s">
        <v>101</v>
      </c>
      <c r="I29" s="215" t="s">
        <v>101</v>
      </c>
      <c r="J29" s="218">
        <f>J30</f>
        <v>0.84699999999999998</v>
      </c>
      <c r="K29" s="218">
        <f>K30</f>
        <v>0</v>
      </c>
      <c r="L29" s="215" t="s">
        <v>101</v>
      </c>
      <c r="M29" s="218">
        <f>M30</f>
        <v>0</v>
      </c>
      <c r="N29" s="216">
        <f>N30</f>
        <v>0.33630671000000001</v>
      </c>
      <c r="O29" s="215" t="s">
        <v>101</v>
      </c>
      <c r="P29" s="215" t="s">
        <v>101</v>
      </c>
      <c r="Q29" s="218">
        <f>Q30</f>
        <v>0.84699999999999998</v>
      </c>
      <c r="R29" s="218">
        <f>R30</f>
        <v>0</v>
      </c>
      <c r="S29" s="215" t="s">
        <v>101</v>
      </c>
      <c r="T29" s="218">
        <f>SUM(T30:T32)</f>
        <v>0</v>
      </c>
      <c r="U29" s="216">
        <f>SUM(U30:U32)</f>
        <v>0</v>
      </c>
      <c r="V29" s="215" t="s">
        <v>101</v>
      </c>
      <c r="W29" s="215" t="s">
        <v>101</v>
      </c>
      <c r="X29" s="218">
        <f>SUM(X30:X32)</f>
        <v>0</v>
      </c>
      <c r="Y29" s="218">
        <f>SUM(Y30:Y32)</f>
        <v>0</v>
      </c>
      <c r="Z29" s="215" t="s">
        <v>101</v>
      </c>
      <c r="AA29" s="218">
        <f>SUM(AA30:AA32)</f>
        <v>0</v>
      </c>
      <c r="AB29" s="218">
        <f>SUM(AB30:AB32)</f>
        <v>1.6120800000000002</v>
      </c>
      <c r="AC29" s="215" t="s">
        <v>101</v>
      </c>
      <c r="AD29" s="215" t="s">
        <v>101</v>
      </c>
      <c r="AE29" s="218">
        <f>SUM(AE30:AE32)</f>
        <v>1.9200000000000002</v>
      </c>
      <c r="AF29" s="218">
        <f>SUM(AF30:AF32)</f>
        <v>0</v>
      </c>
      <c r="AG29" s="215" t="s">
        <v>101</v>
      </c>
      <c r="AH29" s="218">
        <f>SUM(AH30:AH32)</f>
        <v>0</v>
      </c>
      <c r="AI29" s="216">
        <f>SUM(AI30:AI32)</f>
        <v>0.59054399813559322</v>
      </c>
      <c r="AJ29" s="215" t="s">
        <v>101</v>
      </c>
      <c r="AK29" s="215" t="s">
        <v>101</v>
      </c>
      <c r="AL29" s="216">
        <f>SUM(AL30:AL32)</f>
        <v>0.94499999999999995</v>
      </c>
      <c r="AM29" s="216">
        <f>SUM(AM30:AM32)</f>
        <v>0.1</v>
      </c>
      <c r="AN29" s="215" t="s">
        <v>101</v>
      </c>
      <c r="AO29" s="218">
        <f>SUM(AO30:AO32)</f>
        <v>0</v>
      </c>
      <c r="AP29" s="216">
        <f>SUM(AP30:AP32)</f>
        <v>2.2026239981355933</v>
      </c>
      <c r="AQ29" s="215" t="s">
        <v>101</v>
      </c>
      <c r="AR29" s="215" t="s">
        <v>101</v>
      </c>
      <c r="AS29" s="216">
        <f>SUM(AS30:AS32)</f>
        <v>2.8650000000000002</v>
      </c>
      <c r="AT29" s="216">
        <f>SUM(AT30:AT32)</f>
        <v>0.1</v>
      </c>
      <c r="AU29" s="215" t="s">
        <v>101</v>
      </c>
      <c r="AV29" s="215" t="s">
        <v>101</v>
      </c>
    </row>
    <row r="30" spans="1:48" ht="75.75" customHeight="1" x14ac:dyDescent="0.25">
      <c r="A30" s="151" t="s">
        <v>118</v>
      </c>
      <c r="B30" s="162" t="s">
        <v>120</v>
      </c>
      <c r="C30" s="147" t="s">
        <v>121</v>
      </c>
      <c r="D30" s="216">
        <f>'3'!AE28</f>
        <v>0.59054399813559322</v>
      </c>
      <c r="E30" s="216">
        <f>'3'!AF28</f>
        <v>0.59054399813559322</v>
      </c>
      <c r="F30" s="218">
        <v>0</v>
      </c>
      <c r="G30" s="216">
        <v>0.33630671000000001</v>
      </c>
      <c r="H30" s="215" t="s">
        <v>101</v>
      </c>
      <c r="I30" s="215" t="s">
        <v>101</v>
      </c>
      <c r="J30" s="218">
        <v>0.84699999999999998</v>
      </c>
      <c r="K30" s="218">
        <v>0</v>
      </c>
      <c r="L30" s="215" t="s">
        <v>101</v>
      </c>
      <c r="M30" s="218">
        <v>0</v>
      </c>
      <c r="N30" s="216">
        <v>0.33630671000000001</v>
      </c>
      <c r="O30" s="215" t="s">
        <v>101</v>
      </c>
      <c r="P30" s="215" t="s">
        <v>101</v>
      </c>
      <c r="Q30" s="218">
        <v>0.84699999999999998</v>
      </c>
      <c r="R30" s="218">
        <v>0</v>
      </c>
      <c r="S30" s="215" t="s">
        <v>101</v>
      </c>
      <c r="T30" s="218">
        <v>0</v>
      </c>
      <c r="U30" s="216">
        <v>0</v>
      </c>
      <c r="V30" s="215" t="s">
        <v>101</v>
      </c>
      <c r="W30" s="215" t="s">
        <v>101</v>
      </c>
      <c r="X30" s="218">
        <v>0</v>
      </c>
      <c r="Y30" s="218">
        <v>0</v>
      </c>
      <c r="Z30" s="215" t="s">
        <v>101</v>
      </c>
      <c r="AA30" s="218">
        <v>0</v>
      </c>
      <c r="AB30" s="216">
        <v>0</v>
      </c>
      <c r="AC30" s="215" t="s">
        <v>101</v>
      </c>
      <c r="AD30" s="215" t="s">
        <v>101</v>
      </c>
      <c r="AE30" s="218">
        <v>0</v>
      </c>
      <c r="AF30" s="218">
        <v>0</v>
      </c>
      <c r="AG30" s="215" t="s">
        <v>101</v>
      </c>
      <c r="AH30" s="218">
        <v>0</v>
      </c>
      <c r="AI30" s="216">
        <f>'3'!AE28</f>
        <v>0.59054399813559322</v>
      </c>
      <c r="AJ30" s="215" t="s">
        <v>101</v>
      </c>
      <c r="AK30" s="215" t="s">
        <v>101</v>
      </c>
      <c r="AL30" s="216">
        <f>0.098+0.847</f>
        <v>0.94499999999999995</v>
      </c>
      <c r="AM30" s="216">
        <v>0.1</v>
      </c>
      <c r="AN30" s="215" t="s">
        <v>101</v>
      </c>
      <c r="AO30" s="218">
        <v>0</v>
      </c>
      <c r="AP30" s="216">
        <f>'3'!AF28</f>
        <v>0.59054399813559322</v>
      </c>
      <c r="AQ30" s="215" t="s">
        <v>101</v>
      </c>
      <c r="AR30" s="215" t="s">
        <v>101</v>
      </c>
      <c r="AS30" s="216">
        <f>0.098+0.847</f>
        <v>0.94499999999999995</v>
      </c>
      <c r="AT30" s="216">
        <v>0.1</v>
      </c>
      <c r="AU30" s="215" t="s">
        <v>101</v>
      </c>
      <c r="AV30" s="215" t="s">
        <v>101</v>
      </c>
    </row>
    <row r="31" spans="1:48" ht="75.75" customHeight="1" x14ac:dyDescent="0.25">
      <c r="A31" s="151" t="s">
        <v>118</v>
      </c>
      <c r="B31" s="158" t="s">
        <v>122</v>
      </c>
      <c r="C31" s="147" t="s">
        <v>123</v>
      </c>
      <c r="D31" s="216">
        <f>'3'!AE29</f>
        <v>0</v>
      </c>
      <c r="E31" s="216">
        <f>'3'!AF29</f>
        <v>0.95028000000000001</v>
      </c>
      <c r="F31" s="218">
        <v>0</v>
      </c>
      <c r="G31" s="216">
        <v>0</v>
      </c>
      <c r="H31" s="215" t="s">
        <v>101</v>
      </c>
      <c r="I31" s="215" t="s">
        <v>101</v>
      </c>
      <c r="J31" s="218">
        <v>0</v>
      </c>
      <c r="K31" s="275">
        <v>0</v>
      </c>
      <c r="L31" s="275" t="s">
        <v>101</v>
      </c>
      <c r="M31" s="275">
        <v>0</v>
      </c>
      <c r="N31" s="276">
        <v>0</v>
      </c>
      <c r="O31" s="275" t="s">
        <v>101</v>
      </c>
      <c r="P31" s="275" t="s">
        <v>101</v>
      </c>
      <c r="Q31" s="275">
        <v>0</v>
      </c>
      <c r="R31" s="275">
        <v>0</v>
      </c>
      <c r="S31" s="275" t="s">
        <v>101</v>
      </c>
      <c r="T31" s="275">
        <v>0</v>
      </c>
      <c r="U31" s="276">
        <v>0</v>
      </c>
      <c r="V31" s="275" t="s">
        <v>101</v>
      </c>
      <c r="W31" s="275" t="s">
        <v>101</v>
      </c>
      <c r="X31" s="275">
        <v>0</v>
      </c>
      <c r="Y31" s="275">
        <v>0</v>
      </c>
      <c r="Z31" s="215" t="s">
        <v>101</v>
      </c>
      <c r="AA31" s="218">
        <v>0</v>
      </c>
      <c r="AB31" s="257">
        <v>0.95028000000000001</v>
      </c>
      <c r="AC31" s="215" t="s">
        <v>101</v>
      </c>
      <c r="AD31" s="215" t="s">
        <v>101</v>
      </c>
      <c r="AE31" s="216">
        <v>1.1200000000000001</v>
      </c>
      <c r="AF31" s="218">
        <v>0</v>
      </c>
      <c r="AG31" s="215" t="s">
        <v>101</v>
      </c>
      <c r="AH31" s="218">
        <v>0</v>
      </c>
      <c r="AI31" s="216">
        <v>0</v>
      </c>
      <c r="AJ31" s="215" t="s">
        <v>101</v>
      </c>
      <c r="AK31" s="215" t="s">
        <v>101</v>
      </c>
      <c r="AL31" s="216">
        <v>0</v>
      </c>
      <c r="AM31" s="216">
        <v>0</v>
      </c>
      <c r="AN31" s="215" t="s">
        <v>101</v>
      </c>
      <c r="AO31" s="218">
        <v>0</v>
      </c>
      <c r="AP31" s="216">
        <v>0.95028000000000001</v>
      </c>
      <c r="AQ31" s="215" t="s">
        <v>101</v>
      </c>
      <c r="AR31" s="215" t="s">
        <v>101</v>
      </c>
      <c r="AS31" s="216">
        <v>1.1200000000000001</v>
      </c>
      <c r="AT31" s="216">
        <v>0</v>
      </c>
      <c r="AU31" s="215" t="s">
        <v>101</v>
      </c>
      <c r="AV31" s="222" t="s">
        <v>346</v>
      </c>
    </row>
    <row r="32" spans="1:48" ht="75.75" customHeight="1" x14ac:dyDescent="0.25">
      <c r="A32" s="151" t="s">
        <v>118</v>
      </c>
      <c r="B32" s="158" t="s">
        <v>124</v>
      </c>
      <c r="C32" s="147" t="s">
        <v>125</v>
      </c>
      <c r="D32" s="216">
        <f>'3'!AE30</f>
        <v>0</v>
      </c>
      <c r="E32" s="216">
        <f>'3'!AF30</f>
        <v>0.66180000000000005</v>
      </c>
      <c r="F32" s="218">
        <v>0</v>
      </c>
      <c r="G32" s="216">
        <v>0</v>
      </c>
      <c r="H32" s="215" t="s">
        <v>101</v>
      </c>
      <c r="I32" s="215" t="s">
        <v>101</v>
      </c>
      <c r="J32" s="218">
        <v>0</v>
      </c>
      <c r="K32" s="275">
        <v>0</v>
      </c>
      <c r="L32" s="275" t="s">
        <v>101</v>
      </c>
      <c r="M32" s="275">
        <v>0</v>
      </c>
      <c r="N32" s="276">
        <v>0</v>
      </c>
      <c r="O32" s="275" t="s">
        <v>101</v>
      </c>
      <c r="P32" s="275" t="s">
        <v>101</v>
      </c>
      <c r="Q32" s="275">
        <v>0</v>
      </c>
      <c r="R32" s="275">
        <v>0</v>
      </c>
      <c r="S32" s="275" t="s">
        <v>101</v>
      </c>
      <c r="T32" s="275">
        <v>0</v>
      </c>
      <c r="U32" s="276">
        <v>0</v>
      </c>
      <c r="V32" s="275" t="s">
        <v>101</v>
      </c>
      <c r="W32" s="275" t="s">
        <v>101</v>
      </c>
      <c r="X32" s="275">
        <v>0</v>
      </c>
      <c r="Y32" s="275">
        <v>0</v>
      </c>
      <c r="Z32" s="215" t="s">
        <v>101</v>
      </c>
      <c r="AA32" s="218">
        <v>0</v>
      </c>
      <c r="AB32" s="257">
        <v>0.66180000000000005</v>
      </c>
      <c r="AC32" s="215" t="s">
        <v>101</v>
      </c>
      <c r="AD32" s="215" t="s">
        <v>101</v>
      </c>
      <c r="AE32" s="218">
        <v>0.8</v>
      </c>
      <c r="AF32" s="218">
        <v>0</v>
      </c>
      <c r="AG32" s="215" t="s">
        <v>101</v>
      </c>
      <c r="AH32" s="218">
        <v>0</v>
      </c>
      <c r="AI32" s="216">
        <v>0</v>
      </c>
      <c r="AJ32" s="215" t="s">
        <v>101</v>
      </c>
      <c r="AK32" s="215" t="s">
        <v>101</v>
      </c>
      <c r="AL32" s="216">
        <v>0</v>
      </c>
      <c r="AM32" s="216">
        <v>0</v>
      </c>
      <c r="AN32" s="215" t="s">
        <v>101</v>
      </c>
      <c r="AO32" s="218">
        <v>0</v>
      </c>
      <c r="AP32" s="216">
        <v>0.66180000000000005</v>
      </c>
      <c r="AQ32" s="215" t="s">
        <v>101</v>
      </c>
      <c r="AR32" s="215" t="s">
        <v>101</v>
      </c>
      <c r="AS32" s="216">
        <v>0.8</v>
      </c>
      <c r="AT32" s="216">
        <v>0</v>
      </c>
      <c r="AU32" s="215" t="s">
        <v>101</v>
      </c>
      <c r="AV32" s="222" t="s">
        <v>347</v>
      </c>
    </row>
    <row r="33" spans="1:48" ht="75.75" customHeight="1" x14ac:dyDescent="0.25">
      <c r="A33" s="151" t="s">
        <v>126</v>
      </c>
      <c r="B33" s="152" t="s">
        <v>127</v>
      </c>
      <c r="C33" s="147" t="s">
        <v>101</v>
      </c>
      <c r="D33" s="216">
        <v>0</v>
      </c>
      <c r="E33" s="218">
        <v>0</v>
      </c>
      <c r="F33" s="218">
        <v>0</v>
      </c>
      <c r="G33" s="216">
        <v>0</v>
      </c>
      <c r="H33" s="215" t="s">
        <v>101</v>
      </c>
      <c r="I33" s="215" t="s">
        <v>101</v>
      </c>
      <c r="J33" s="218">
        <v>0</v>
      </c>
      <c r="K33" s="218">
        <v>0</v>
      </c>
      <c r="L33" s="215" t="s">
        <v>101</v>
      </c>
      <c r="M33" s="218">
        <v>0</v>
      </c>
      <c r="N33" s="216">
        <v>0</v>
      </c>
      <c r="O33" s="215" t="s">
        <v>101</v>
      </c>
      <c r="P33" s="215" t="s">
        <v>101</v>
      </c>
      <c r="Q33" s="218">
        <v>0</v>
      </c>
      <c r="R33" s="218">
        <v>0</v>
      </c>
      <c r="S33" s="215" t="s">
        <v>101</v>
      </c>
      <c r="T33" s="218">
        <v>0</v>
      </c>
      <c r="U33" s="216">
        <v>0</v>
      </c>
      <c r="V33" s="215" t="s">
        <v>101</v>
      </c>
      <c r="W33" s="215" t="s">
        <v>101</v>
      </c>
      <c r="X33" s="218">
        <v>0</v>
      </c>
      <c r="Y33" s="218">
        <v>0</v>
      </c>
      <c r="Z33" s="215" t="s">
        <v>101</v>
      </c>
      <c r="AA33" s="218">
        <v>0</v>
      </c>
      <c r="AB33" s="216">
        <v>0</v>
      </c>
      <c r="AC33" s="215" t="s">
        <v>101</v>
      </c>
      <c r="AD33" s="215" t="s">
        <v>101</v>
      </c>
      <c r="AE33" s="218">
        <v>0</v>
      </c>
      <c r="AF33" s="218">
        <v>0</v>
      </c>
      <c r="AG33" s="215" t="s">
        <v>101</v>
      </c>
      <c r="AH33" s="218">
        <v>0</v>
      </c>
      <c r="AI33" s="216">
        <v>0</v>
      </c>
      <c r="AJ33" s="215" t="s">
        <v>101</v>
      </c>
      <c r="AK33" s="215" t="s">
        <v>101</v>
      </c>
      <c r="AL33" s="216">
        <v>0</v>
      </c>
      <c r="AM33" s="216">
        <v>0</v>
      </c>
      <c r="AN33" s="215" t="s">
        <v>101</v>
      </c>
      <c r="AO33" s="218">
        <v>0</v>
      </c>
      <c r="AP33" s="216">
        <v>0</v>
      </c>
      <c r="AQ33" s="215" t="s">
        <v>101</v>
      </c>
      <c r="AR33" s="215" t="s">
        <v>101</v>
      </c>
      <c r="AS33" s="216">
        <v>0</v>
      </c>
      <c r="AT33" s="216">
        <v>0</v>
      </c>
      <c r="AU33" s="215" t="s">
        <v>101</v>
      </c>
      <c r="AV33" s="215" t="s">
        <v>101</v>
      </c>
    </row>
    <row r="34" spans="1:48" ht="75.75" customHeight="1" x14ac:dyDescent="0.25">
      <c r="A34" s="151" t="s">
        <v>128</v>
      </c>
      <c r="B34" s="152" t="s">
        <v>129</v>
      </c>
      <c r="C34" s="147" t="s">
        <v>101</v>
      </c>
      <c r="D34" s="216">
        <v>0</v>
      </c>
      <c r="E34" s="218">
        <v>0</v>
      </c>
      <c r="F34" s="218">
        <v>0</v>
      </c>
      <c r="G34" s="216">
        <v>0</v>
      </c>
      <c r="H34" s="215" t="s">
        <v>101</v>
      </c>
      <c r="I34" s="215" t="s">
        <v>101</v>
      </c>
      <c r="J34" s="218">
        <v>0</v>
      </c>
      <c r="K34" s="218">
        <v>0</v>
      </c>
      <c r="L34" s="215" t="s">
        <v>101</v>
      </c>
      <c r="M34" s="218">
        <v>0</v>
      </c>
      <c r="N34" s="216">
        <v>0</v>
      </c>
      <c r="O34" s="215" t="s">
        <v>101</v>
      </c>
      <c r="P34" s="215" t="s">
        <v>101</v>
      </c>
      <c r="Q34" s="218">
        <v>0</v>
      </c>
      <c r="R34" s="218">
        <v>0</v>
      </c>
      <c r="S34" s="215" t="s">
        <v>101</v>
      </c>
      <c r="T34" s="218">
        <v>0</v>
      </c>
      <c r="U34" s="216">
        <v>0</v>
      </c>
      <c r="V34" s="215" t="s">
        <v>101</v>
      </c>
      <c r="W34" s="215" t="s">
        <v>101</v>
      </c>
      <c r="X34" s="218">
        <v>0</v>
      </c>
      <c r="Y34" s="218">
        <v>0</v>
      </c>
      <c r="Z34" s="215" t="s">
        <v>101</v>
      </c>
      <c r="AA34" s="218">
        <v>0</v>
      </c>
      <c r="AB34" s="216">
        <v>0</v>
      </c>
      <c r="AC34" s="215" t="s">
        <v>101</v>
      </c>
      <c r="AD34" s="215" t="s">
        <v>101</v>
      </c>
      <c r="AE34" s="218">
        <v>0</v>
      </c>
      <c r="AF34" s="218">
        <v>0</v>
      </c>
      <c r="AG34" s="215" t="s">
        <v>101</v>
      </c>
      <c r="AH34" s="218">
        <v>0</v>
      </c>
      <c r="AI34" s="216">
        <v>0</v>
      </c>
      <c r="AJ34" s="215" t="s">
        <v>101</v>
      </c>
      <c r="AK34" s="215" t="s">
        <v>101</v>
      </c>
      <c r="AL34" s="216">
        <v>0</v>
      </c>
      <c r="AM34" s="216">
        <v>0</v>
      </c>
      <c r="AN34" s="215" t="s">
        <v>101</v>
      </c>
      <c r="AO34" s="218">
        <v>0</v>
      </c>
      <c r="AP34" s="216">
        <v>0</v>
      </c>
      <c r="AQ34" s="215" t="s">
        <v>101</v>
      </c>
      <c r="AR34" s="215" t="s">
        <v>101</v>
      </c>
      <c r="AS34" s="216">
        <v>0</v>
      </c>
      <c r="AT34" s="216">
        <v>0</v>
      </c>
      <c r="AU34" s="215" t="s">
        <v>101</v>
      </c>
      <c r="AV34" s="215" t="s">
        <v>101</v>
      </c>
    </row>
    <row r="35" spans="1:48" ht="75.75" customHeight="1" x14ac:dyDescent="0.25">
      <c r="A35" s="151" t="s">
        <v>130</v>
      </c>
      <c r="B35" s="152" t="s">
        <v>131</v>
      </c>
      <c r="C35" s="147" t="s">
        <v>101</v>
      </c>
      <c r="D35" s="216">
        <f>SUM(D36:D37)</f>
        <v>0</v>
      </c>
      <c r="E35" s="218">
        <f>E36+E37</f>
        <v>0</v>
      </c>
      <c r="F35" s="218">
        <f>SUM(F36:F37)</f>
        <v>0</v>
      </c>
      <c r="G35" s="216">
        <f>SUM(G36:G37)</f>
        <v>0</v>
      </c>
      <c r="H35" s="215" t="s">
        <v>101</v>
      </c>
      <c r="I35" s="215" t="s">
        <v>101</v>
      </c>
      <c r="J35" s="218">
        <f>SUM(J36:J37)</f>
        <v>0</v>
      </c>
      <c r="K35" s="218">
        <f>SUM(K36:K37)</f>
        <v>0</v>
      </c>
      <c r="L35" s="215" t="s">
        <v>101</v>
      </c>
      <c r="M35" s="218">
        <f>SUM(M36:M37)</f>
        <v>0</v>
      </c>
      <c r="N35" s="216">
        <f>SUM(N36:N37)</f>
        <v>0</v>
      </c>
      <c r="O35" s="215" t="s">
        <v>101</v>
      </c>
      <c r="P35" s="215" t="s">
        <v>101</v>
      </c>
      <c r="Q35" s="218">
        <f>SUM(Q36:Q37)</f>
        <v>0</v>
      </c>
      <c r="R35" s="218">
        <f>SUM(R36:R37)</f>
        <v>0</v>
      </c>
      <c r="S35" s="215" t="s">
        <v>101</v>
      </c>
      <c r="T35" s="218">
        <f>SUM(T36:T37)</f>
        <v>0</v>
      </c>
      <c r="U35" s="216">
        <f>SUM(U36:U37)</f>
        <v>0</v>
      </c>
      <c r="V35" s="215" t="s">
        <v>101</v>
      </c>
      <c r="W35" s="215" t="s">
        <v>101</v>
      </c>
      <c r="X35" s="218">
        <f>SUM(X36:X37)</f>
        <v>0</v>
      </c>
      <c r="Y35" s="218">
        <f>SUM(Y36:Y37)</f>
        <v>0</v>
      </c>
      <c r="Z35" s="215" t="s">
        <v>101</v>
      </c>
      <c r="AA35" s="218">
        <f>SUM(AA36:AA37)</f>
        <v>0</v>
      </c>
      <c r="AB35" s="216">
        <f>SUM(AB36:AB37)</f>
        <v>0</v>
      </c>
      <c r="AC35" s="215" t="s">
        <v>101</v>
      </c>
      <c r="AD35" s="215" t="s">
        <v>101</v>
      </c>
      <c r="AE35" s="218">
        <f>SUM(AE36:AE37)</f>
        <v>0</v>
      </c>
      <c r="AF35" s="218">
        <f>SUM(AF36:AF37)</f>
        <v>0</v>
      </c>
      <c r="AG35" s="215" t="s">
        <v>101</v>
      </c>
      <c r="AH35" s="218">
        <f>SUM(AH36:AH37)</f>
        <v>0</v>
      </c>
      <c r="AI35" s="216">
        <f>SUM(AI36:AI37)</f>
        <v>0</v>
      </c>
      <c r="AJ35" s="215" t="s">
        <v>101</v>
      </c>
      <c r="AK35" s="215" t="s">
        <v>101</v>
      </c>
      <c r="AL35" s="216">
        <f>SUM(AL36:AL37)</f>
        <v>0</v>
      </c>
      <c r="AM35" s="216">
        <f>SUM(AM36:AM37)</f>
        <v>0</v>
      </c>
      <c r="AN35" s="215" t="s">
        <v>101</v>
      </c>
      <c r="AO35" s="218">
        <f>SUM(AO36:AO37)</f>
        <v>0</v>
      </c>
      <c r="AP35" s="216">
        <f>SUM(AP36:AP37)</f>
        <v>0</v>
      </c>
      <c r="AQ35" s="215" t="s">
        <v>101</v>
      </c>
      <c r="AR35" s="215" t="s">
        <v>101</v>
      </c>
      <c r="AS35" s="216">
        <f>SUM(AS36:AS37)</f>
        <v>0</v>
      </c>
      <c r="AT35" s="216">
        <f>SUM(AT36:AT37)</f>
        <v>0</v>
      </c>
      <c r="AU35" s="215" t="s">
        <v>101</v>
      </c>
      <c r="AV35" s="215" t="s">
        <v>101</v>
      </c>
    </row>
    <row r="36" spans="1:48" ht="75.75" customHeight="1" x14ac:dyDescent="0.25">
      <c r="A36" s="151" t="s">
        <v>132</v>
      </c>
      <c r="B36" s="152" t="s">
        <v>133</v>
      </c>
      <c r="C36" s="147" t="s">
        <v>101</v>
      </c>
      <c r="D36" s="216">
        <v>0</v>
      </c>
      <c r="E36" s="218">
        <v>0</v>
      </c>
      <c r="F36" s="218">
        <v>0</v>
      </c>
      <c r="G36" s="216">
        <v>0</v>
      </c>
      <c r="H36" s="215" t="s">
        <v>101</v>
      </c>
      <c r="I36" s="215" t="s">
        <v>101</v>
      </c>
      <c r="J36" s="218">
        <v>0</v>
      </c>
      <c r="K36" s="218">
        <v>0</v>
      </c>
      <c r="L36" s="215" t="s">
        <v>101</v>
      </c>
      <c r="M36" s="218">
        <v>0</v>
      </c>
      <c r="N36" s="216">
        <v>0</v>
      </c>
      <c r="O36" s="215" t="s">
        <v>101</v>
      </c>
      <c r="P36" s="215" t="s">
        <v>101</v>
      </c>
      <c r="Q36" s="218">
        <v>0</v>
      </c>
      <c r="R36" s="218">
        <v>0</v>
      </c>
      <c r="S36" s="215" t="s">
        <v>101</v>
      </c>
      <c r="T36" s="218">
        <v>0</v>
      </c>
      <c r="U36" s="216">
        <v>0</v>
      </c>
      <c r="V36" s="215" t="s">
        <v>101</v>
      </c>
      <c r="W36" s="215" t="s">
        <v>101</v>
      </c>
      <c r="X36" s="218">
        <v>0</v>
      </c>
      <c r="Y36" s="218">
        <v>0</v>
      </c>
      <c r="Z36" s="215" t="s">
        <v>101</v>
      </c>
      <c r="AA36" s="218">
        <v>0</v>
      </c>
      <c r="AB36" s="216">
        <v>0</v>
      </c>
      <c r="AC36" s="215" t="s">
        <v>101</v>
      </c>
      <c r="AD36" s="215" t="s">
        <v>101</v>
      </c>
      <c r="AE36" s="218">
        <v>0</v>
      </c>
      <c r="AF36" s="218">
        <v>0</v>
      </c>
      <c r="AG36" s="215" t="s">
        <v>101</v>
      </c>
      <c r="AH36" s="218">
        <v>0</v>
      </c>
      <c r="AI36" s="216">
        <v>0</v>
      </c>
      <c r="AJ36" s="215" t="s">
        <v>101</v>
      </c>
      <c r="AK36" s="215" t="s">
        <v>101</v>
      </c>
      <c r="AL36" s="216">
        <v>0</v>
      </c>
      <c r="AM36" s="216">
        <v>0</v>
      </c>
      <c r="AN36" s="215" t="s">
        <v>101</v>
      </c>
      <c r="AO36" s="218">
        <v>0</v>
      </c>
      <c r="AP36" s="216">
        <v>0</v>
      </c>
      <c r="AQ36" s="215" t="s">
        <v>101</v>
      </c>
      <c r="AR36" s="215" t="s">
        <v>101</v>
      </c>
      <c r="AS36" s="216">
        <v>0</v>
      </c>
      <c r="AT36" s="216">
        <v>0</v>
      </c>
      <c r="AU36" s="215" t="s">
        <v>101</v>
      </c>
      <c r="AV36" s="215" t="s">
        <v>101</v>
      </c>
    </row>
    <row r="37" spans="1:48" ht="75.75" customHeight="1" x14ac:dyDescent="0.25">
      <c r="A37" s="151" t="s">
        <v>134</v>
      </c>
      <c r="B37" s="152" t="s">
        <v>135</v>
      </c>
      <c r="C37" s="147" t="s">
        <v>101</v>
      </c>
      <c r="D37" s="216">
        <v>0</v>
      </c>
      <c r="E37" s="218">
        <v>0</v>
      </c>
      <c r="F37" s="218">
        <v>0</v>
      </c>
      <c r="G37" s="216">
        <v>0</v>
      </c>
      <c r="H37" s="215" t="s">
        <v>101</v>
      </c>
      <c r="I37" s="215" t="s">
        <v>101</v>
      </c>
      <c r="J37" s="218">
        <v>0</v>
      </c>
      <c r="K37" s="218">
        <v>0</v>
      </c>
      <c r="L37" s="215" t="s">
        <v>101</v>
      </c>
      <c r="M37" s="218">
        <v>0</v>
      </c>
      <c r="N37" s="216">
        <v>0</v>
      </c>
      <c r="O37" s="215" t="s">
        <v>101</v>
      </c>
      <c r="P37" s="215" t="s">
        <v>101</v>
      </c>
      <c r="Q37" s="218">
        <v>0</v>
      </c>
      <c r="R37" s="218">
        <v>0</v>
      </c>
      <c r="S37" s="215" t="s">
        <v>101</v>
      </c>
      <c r="T37" s="218">
        <v>0</v>
      </c>
      <c r="U37" s="216">
        <v>0</v>
      </c>
      <c r="V37" s="215" t="s">
        <v>101</v>
      </c>
      <c r="W37" s="215" t="s">
        <v>101</v>
      </c>
      <c r="X37" s="218">
        <v>0</v>
      </c>
      <c r="Y37" s="218">
        <v>0</v>
      </c>
      <c r="Z37" s="215" t="s">
        <v>101</v>
      </c>
      <c r="AA37" s="218">
        <v>0</v>
      </c>
      <c r="AB37" s="216">
        <v>0</v>
      </c>
      <c r="AC37" s="215" t="s">
        <v>101</v>
      </c>
      <c r="AD37" s="215" t="s">
        <v>101</v>
      </c>
      <c r="AE37" s="218">
        <v>0</v>
      </c>
      <c r="AF37" s="218">
        <v>0</v>
      </c>
      <c r="AG37" s="215" t="s">
        <v>101</v>
      </c>
      <c r="AH37" s="218">
        <v>0</v>
      </c>
      <c r="AI37" s="216">
        <v>0</v>
      </c>
      <c r="AJ37" s="215" t="s">
        <v>101</v>
      </c>
      <c r="AK37" s="215" t="s">
        <v>101</v>
      </c>
      <c r="AL37" s="216">
        <v>0</v>
      </c>
      <c r="AM37" s="216">
        <v>0</v>
      </c>
      <c r="AN37" s="215" t="s">
        <v>101</v>
      </c>
      <c r="AO37" s="218">
        <v>0</v>
      </c>
      <c r="AP37" s="216">
        <v>0</v>
      </c>
      <c r="AQ37" s="215" t="s">
        <v>101</v>
      </c>
      <c r="AR37" s="215" t="s">
        <v>101</v>
      </c>
      <c r="AS37" s="216">
        <v>0</v>
      </c>
      <c r="AT37" s="216">
        <v>0</v>
      </c>
      <c r="AU37" s="215" t="s">
        <v>101</v>
      </c>
      <c r="AV37" s="215" t="s">
        <v>101</v>
      </c>
    </row>
    <row r="38" spans="1:48" ht="75.75" customHeight="1" x14ac:dyDescent="0.25">
      <c r="A38" s="151" t="s">
        <v>136</v>
      </c>
      <c r="B38" s="152" t="s">
        <v>137</v>
      </c>
      <c r="C38" s="147" t="s">
        <v>101</v>
      </c>
      <c r="D38" s="216">
        <f>D39+D43</f>
        <v>0</v>
      </c>
      <c r="E38" s="218">
        <f>E39+E43</f>
        <v>0</v>
      </c>
      <c r="F38" s="218">
        <f>F39+F43</f>
        <v>0</v>
      </c>
      <c r="G38" s="216">
        <f>G39+G43</f>
        <v>0</v>
      </c>
      <c r="H38" s="215" t="s">
        <v>101</v>
      </c>
      <c r="I38" s="215" t="s">
        <v>101</v>
      </c>
      <c r="J38" s="218">
        <f>J39+J43</f>
        <v>0</v>
      </c>
      <c r="K38" s="218">
        <f>K39+K43</f>
        <v>0</v>
      </c>
      <c r="L38" s="215" t="s">
        <v>101</v>
      </c>
      <c r="M38" s="218">
        <f>M39+M43</f>
        <v>0</v>
      </c>
      <c r="N38" s="216">
        <f>N39+N43</f>
        <v>0</v>
      </c>
      <c r="O38" s="215" t="s">
        <v>101</v>
      </c>
      <c r="P38" s="215" t="s">
        <v>101</v>
      </c>
      <c r="Q38" s="218">
        <f>Q39+Q43</f>
        <v>0</v>
      </c>
      <c r="R38" s="218">
        <f>R39+R43</f>
        <v>0</v>
      </c>
      <c r="S38" s="215" t="s">
        <v>101</v>
      </c>
      <c r="T38" s="218">
        <f>T39+T43</f>
        <v>0</v>
      </c>
      <c r="U38" s="216">
        <f>U39+U43</f>
        <v>0</v>
      </c>
      <c r="V38" s="215" t="s">
        <v>101</v>
      </c>
      <c r="W38" s="215" t="s">
        <v>101</v>
      </c>
      <c r="X38" s="218">
        <f>X39+X43</f>
        <v>0</v>
      </c>
      <c r="Y38" s="218">
        <f>Y39+Y43</f>
        <v>0</v>
      </c>
      <c r="Z38" s="215" t="s">
        <v>101</v>
      </c>
      <c r="AA38" s="218">
        <f>AA39+AA43</f>
        <v>0</v>
      </c>
      <c r="AB38" s="216">
        <f>AB39+AB43</f>
        <v>0</v>
      </c>
      <c r="AC38" s="215" t="s">
        <v>101</v>
      </c>
      <c r="AD38" s="215" t="s">
        <v>101</v>
      </c>
      <c r="AE38" s="218">
        <f>AE39+AE43</f>
        <v>0</v>
      </c>
      <c r="AF38" s="218">
        <f>AF39+AF43</f>
        <v>0</v>
      </c>
      <c r="AG38" s="215" t="s">
        <v>101</v>
      </c>
      <c r="AH38" s="218">
        <f>AH39+AH43</f>
        <v>0</v>
      </c>
      <c r="AI38" s="216">
        <f>AI39+AI43</f>
        <v>0</v>
      </c>
      <c r="AJ38" s="215" t="s">
        <v>101</v>
      </c>
      <c r="AK38" s="215" t="s">
        <v>101</v>
      </c>
      <c r="AL38" s="216">
        <f>AL39+AL43</f>
        <v>0</v>
      </c>
      <c r="AM38" s="216">
        <f>AM39+AM43</f>
        <v>0</v>
      </c>
      <c r="AN38" s="215" t="s">
        <v>101</v>
      </c>
      <c r="AO38" s="218">
        <f>AO39+AO43</f>
        <v>0</v>
      </c>
      <c r="AP38" s="216">
        <f>AP39+AP43</f>
        <v>0</v>
      </c>
      <c r="AQ38" s="215" t="s">
        <v>101</v>
      </c>
      <c r="AR38" s="215" t="s">
        <v>101</v>
      </c>
      <c r="AS38" s="216">
        <f>AS39+AS43</f>
        <v>0</v>
      </c>
      <c r="AT38" s="216">
        <f>AT39+AT43</f>
        <v>0</v>
      </c>
      <c r="AU38" s="215" t="s">
        <v>101</v>
      </c>
      <c r="AV38" s="215" t="s">
        <v>101</v>
      </c>
    </row>
    <row r="39" spans="1:48" ht="75.75" customHeight="1" x14ac:dyDescent="0.25">
      <c r="A39" s="151" t="s">
        <v>138</v>
      </c>
      <c r="B39" s="152" t="s">
        <v>139</v>
      </c>
      <c r="C39" s="147" t="s">
        <v>101</v>
      </c>
      <c r="D39" s="216">
        <f>SUM(D40:D42)</f>
        <v>0</v>
      </c>
      <c r="E39" s="218">
        <v>0</v>
      </c>
      <c r="F39" s="218">
        <f>SUM(F40:F42)</f>
        <v>0</v>
      </c>
      <c r="G39" s="216">
        <f>SUM(G40:G42)</f>
        <v>0</v>
      </c>
      <c r="H39" s="215" t="s">
        <v>101</v>
      </c>
      <c r="I39" s="215" t="s">
        <v>101</v>
      </c>
      <c r="J39" s="218">
        <f>SUM(J40:J42)</f>
        <v>0</v>
      </c>
      <c r="K39" s="218">
        <f>SUM(K40:K42)</f>
        <v>0</v>
      </c>
      <c r="L39" s="215" t="s">
        <v>101</v>
      </c>
      <c r="M39" s="218">
        <f>SUM(M40:M42)</f>
        <v>0</v>
      </c>
      <c r="N39" s="216">
        <f>SUM(N40:N42)</f>
        <v>0</v>
      </c>
      <c r="O39" s="215" t="s">
        <v>101</v>
      </c>
      <c r="P39" s="215" t="s">
        <v>101</v>
      </c>
      <c r="Q39" s="218">
        <f>SUM(Q40:Q42)</f>
        <v>0</v>
      </c>
      <c r="R39" s="218">
        <f>SUM(R40:R42)</f>
        <v>0</v>
      </c>
      <c r="S39" s="215" t="s">
        <v>101</v>
      </c>
      <c r="T39" s="218">
        <f>SUM(T40:T42)</f>
        <v>0</v>
      </c>
      <c r="U39" s="216">
        <f>SUM(U40:U42)</f>
        <v>0</v>
      </c>
      <c r="V39" s="215" t="s">
        <v>101</v>
      </c>
      <c r="W39" s="215" t="s">
        <v>101</v>
      </c>
      <c r="X39" s="218">
        <f>SUM(X40:X42)</f>
        <v>0</v>
      </c>
      <c r="Y39" s="218">
        <f>SUM(Y40:Y42)</f>
        <v>0</v>
      </c>
      <c r="Z39" s="215" t="s">
        <v>101</v>
      </c>
      <c r="AA39" s="218">
        <f>SUM(AA40:AA42)</f>
        <v>0</v>
      </c>
      <c r="AB39" s="216">
        <f>SUM(AB40:AB42)</f>
        <v>0</v>
      </c>
      <c r="AC39" s="215" t="s">
        <v>101</v>
      </c>
      <c r="AD39" s="215" t="s">
        <v>101</v>
      </c>
      <c r="AE39" s="218">
        <f>SUM(AE40:AE42)</f>
        <v>0</v>
      </c>
      <c r="AF39" s="218">
        <f>SUM(AF40:AF42)</f>
        <v>0</v>
      </c>
      <c r="AG39" s="215" t="s">
        <v>101</v>
      </c>
      <c r="AH39" s="218">
        <f>SUM(AH40:AH42)</f>
        <v>0</v>
      </c>
      <c r="AI39" s="216">
        <f>SUM(AI40:AI42)</f>
        <v>0</v>
      </c>
      <c r="AJ39" s="215" t="s">
        <v>101</v>
      </c>
      <c r="AK39" s="215" t="s">
        <v>101</v>
      </c>
      <c r="AL39" s="216">
        <f>SUM(AL40:AL42)</f>
        <v>0</v>
      </c>
      <c r="AM39" s="216">
        <f>SUM(AM40:AM42)</f>
        <v>0</v>
      </c>
      <c r="AN39" s="215" t="s">
        <v>101</v>
      </c>
      <c r="AO39" s="218">
        <f>SUM(AO40:AO42)</f>
        <v>0</v>
      </c>
      <c r="AP39" s="216">
        <f>SUM(AP40:AP42)</f>
        <v>0</v>
      </c>
      <c r="AQ39" s="215" t="s">
        <v>101</v>
      </c>
      <c r="AR39" s="215" t="s">
        <v>101</v>
      </c>
      <c r="AS39" s="216">
        <f>SUM(AS40:AS42)</f>
        <v>0</v>
      </c>
      <c r="AT39" s="216">
        <f>SUM(AT40:AT42)</f>
        <v>0</v>
      </c>
      <c r="AU39" s="215" t="s">
        <v>101</v>
      </c>
      <c r="AV39" s="215" t="s">
        <v>101</v>
      </c>
    </row>
    <row r="40" spans="1:48" ht="75.75" customHeight="1" x14ac:dyDescent="0.25">
      <c r="A40" s="151" t="s">
        <v>138</v>
      </c>
      <c r="B40" s="152" t="s">
        <v>140</v>
      </c>
      <c r="C40" s="147" t="s">
        <v>101</v>
      </c>
      <c r="D40" s="216">
        <v>0</v>
      </c>
      <c r="E40" s="218">
        <v>0</v>
      </c>
      <c r="F40" s="218">
        <v>0</v>
      </c>
      <c r="G40" s="216">
        <v>0</v>
      </c>
      <c r="H40" s="215" t="s">
        <v>101</v>
      </c>
      <c r="I40" s="215" t="s">
        <v>101</v>
      </c>
      <c r="J40" s="218">
        <v>0</v>
      </c>
      <c r="K40" s="218">
        <v>0</v>
      </c>
      <c r="L40" s="215" t="s">
        <v>101</v>
      </c>
      <c r="M40" s="218">
        <v>0</v>
      </c>
      <c r="N40" s="216">
        <v>0</v>
      </c>
      <c r="O40" s="215" t="s">
        <v>101</v>
      </c>
      <c r="P40" s="215" t="s">
        <v>101</v>
      </c>
      <c r="Q40" s="218">
        <v>0</v>
      </c>
      <c r="R40" s="218">
        <v>0</v>
      </c>
      <c r="S40" s="215" t="s">
        <v>101</v>
      </c>
      <c r="T40" s="218">
        <v>0</v>
      </c>
      <c r="U40" s="216">
        <v>0</v>
      </c>
      <c r="V40" s="215" t="s">
        <v>101</v>
      </c>
      <c r="W40" s="215" t="s">
        <v>101</v>
      </c>
      <c r="X40" s="218">
        <v>0</v>
      </c>
      <c r="Y40" s="218">
        <v>0</v>
      </c>
      <c r="Z40" s="215" t="s">
        <v>101</v>
      </c>
      <c r="AA40" s="218">
        <v>0</v>
      </c>
      <c r="AB40" s="216">
        <v>0</v>
      </c>
      <c r="AC40" s="215" t="s">
        <v>101</v>
      </c>
      <c r="AD40" s="215" t="s">
        <v>101</v>
      </c>
      <c r="AE40" s="218">
        <v>0</v>
      </c>
      <c r="AF40" s="218">
        <v>0</v>
      </c>
      <c r="AG40" s="215" t="s">
        <v>101</v>
      </c>
      <c r="AH40" s="218">
        <v>0</v>
      </c>
      <c r="AI40" s="216">
        <v>0</v>
      </c>
      <c r="AJ40" s="215" t="s">
        <v>101</v>
      </c>
      <c r="AK40" s="215" t="s">
        <v>101</v>
      </c>
      <c r="AL40" s="216">
        <v>0</v>
      </c>
      <c r="AM40" s="216">
        <v>0</v>
      </c>
      <c r="AN40" s="215" t="s">
        <v>101</v>
      </c>
      <c r="AO40" s="218">
        <v>0</v>
      </c>
      <c r="AP40" s="216">
        <v>0</v>
      </c>
      <c r="AQ40" s="215" t="s">
        <v>101</v>
      </c>
      <c r="AR40" s="215" t="s">
        <v>101</v>
      </c>
      <c r="AS40" s="216">
        <v>0</v>
      </c>
      <c r="AT40" s="216">
        <v>0</v>
      </c>
      <c r="AU40" s="215" t="s">
        <v>101</v>
      </c>
      <c r="AV40" s="215" t="s">
        <v>101</v>
      </c>
    </row>
    <row r="41" spans="1:48" ht="75.75" customHeight="1" x14ac:dyDescent="0.25">
      <c r="A41" s="151" t="s">
        <v>138</v>
      </c>
      <c r="B41" s="152" t="s">
        <v>141</v>
      </c>
      <c r="C41" s="147" t="s">
        <v>101</v>
      </c>
      <c r="D41" s="216">
        <v>0</v>
      </c>
      <c r="E41" s="218">
        <v>0</v>
      </c>
      <c r="F41" s="218">
        <v>0</v>
      </c>
      <c r="G41" s="216">
        <v>0</v>
      </c>
      <c r="H41" s="215" t="s">
        <v>101</v>
      </c>
      <c r="I41" s="215" t="s">
        <v>101</v>
      </c>
      <c r="J41" s="218">
        <v>0</v>
      </c>
      <c r="K41" s="218">
        <v>0</v>
      </c>
      <c r="L41" s="215" t="s">
        <v>101</v>
      </c>
      <c r="M41" s="218">
        <v>0</v>
      </c>
      <c r="N41" s="216">
        <v>0</v>
      </c>
      <c r="O41" s="215" t="s">
        <v>101</v>
      </c>
      <c r="P41" s="215" t="s">
        <v>101</v>
      </c>
      <c r="Q41" s="218">
        <v>0</v>
      </c>
      <c r="R41" s="218">
        <v>0</v>
      </c>
      <c r="S41" s="215" t="s">
        <v>101</v>
      </c>
      <c r="T41" s="218">
        <v>0</v>
      </c>
      <c r="U41" s="216">
        <v>0</v>
      </c>
      <c r="V41" s="215" t="s">
        <v>101</v>
      </c>
      <c r="W41" s="215" t="s">
        <v>101</v>
      </c>
      <c r="X41" s="218">
        <v>0</v>
      </c>
      <c r="Y41" s="218">
        <v>0</v>
      </c>
      <c r="Z41" s="215" t="s">
        <v>101</v>
      </c>
      <c r="AA41" s="218">
        <v>0</v>
      </c>
      <c r="AB41" s="216">
        <v>0</v>
      </c>
      <c r="AC41" s="215" t="s">
        <v>101</v>
      </c>
      <c r="AD41" s="215" t="s">
        <v>101</v>
      </c>
      <c r="AE41" s="218">
        <v>0</v>
      </c>
      <c r="AF41" s="218">
        <v>0</v>
      </c>
      <c r="AG41" s="215" t="s">
        <v>101</v>
      </c>
      <c r="AH41" s="218">
        <v>0</v>
      </c>
      <c r="AI41" s="216">
        <v>0</v>
      </c>
      <c r="AJ41" s="215" t="s">
        <v>101</v>
      </c>
      <c r="AK41" s="215" t="s">
        <v>101</v>
      </c>
      <c r="AL41" s="216">
        <v>0</v>
      </c>
      <c r="AM41" s="216">
        <v>0</v>
      </c>
      <c r="AN41" s="215" t="s">
        <v>101</v>
      </c>
      <c r="AO41" s="218">
        <v>0</v>
      </c>
      <c r="AP41" s="216">
        <v>0</v>
      </c>
      <c r="AQ41" s="215" t="s">
        <v>101</v>
      </c>
      <c r="AR41" s="215" t="s">
        <v>101</v>
      </c>
      <c r="AS41" s="216">
        <v>0</v>
      </c>
      <c r="AT41" s="216">
        <v>0</v>
      </c>
      <c r="AU41" s="215" t="s">
        <v>101</v>
      </c>
      <c r="AV41" s="215" t="s">
        <v>101</v>
      </c>
    </row>
    <row r="42" spans="1:48" ht="75.75" customHeight="1" x14ac:dyDescent="0.25">
      <c r="A42" s="151" t="s">
        <v>138</v>
      </c>
      <c r="B42" s="152" t="s">
        <v>142</v>
      </c>
      <c r="C42" s="147" t="s">
        <v>101</v>
      </c>
      <c r="D42" s="216">
        <v>0</v>
      </c>
      <c r="E42" s="218">
        <v>0</v>
      </c>
      <c r="F42" s="218">
        <v>0</v>
      </c>
      <c r="G42" s="216">
        <v>0</v>
      </c>
      <c r="H42" s="215" t="s">
        <v>101</v>
      </c>
      <c r="I42" s="215" t="s">
        <v>101</v>
      </c>
      <c r="J42" s="218">
        <v>0</v>
      </c>
      <c r="K42" s="218">
        <v>0</v>
      </c>
      <c r="L42" s="215" t="s">
        <v>101</v>
      </c>
      <c r="M42" s="218">
        <v>0</v>
      </c>
      <c r="N42" s="216">
        <v>0</v>
      </c>
      <c r="O42" s="215" t="s">
        <v>101</v>
      </c>
      <c r="P42" s="215" t="s">
        <v>101</v>
      </c>
      <c r="Q42" s="218">
        <v>0</v>
      </c>
      <c r="R42" s="218">
        <v>0</v>
      </c>
      <c r="S42" s="215" t="s">
        <v>101</v>
      </c>
      <c r="T42" s="218">
        <v>0</v>
      </c>
      <c r="U42" s="216">
        <v>0</v>
      </c>
      <c r="V42" s="215" t="s">
        <v>101</v>
      </c>
      <c r="W42" s="215" t="s">
        <v>101</v>
      </c>
      <c r="X42" s="218">
        <v>0</v>
      </c>
      <c r="Y42" s="218">
        <v>0</v>
      </c>
      <c r="Z42" s="215" t="s">
        <v>101</v>
      </c>
      <c r="AA42" s="218">
        <v>0</v>
      </c>
      <c r="AB42" s="216">
        <v>0</v>
      </c>
      <c r="AC42" s="215" t="s">
        <v>101</v>
      </c>
      <c r="AD42" s="215" t="s">
        <v>101</v>
      </c>
      <c r="AE42" s="218">
        <v>0</v>
      </c>
      <c r="AF42" s="218">
        <v>0</v>
      </c>
      <c r="AG42" s="215" t="s">
        <v>101</v>
      </c>
      <c r="AH42" s="218">
        <v>0</v>
      </c>
      <c r="AI42" s="216">
        <v>0</v>
      </c>
      <c r="AJ42" s="215" t="s">
        <v>101</v>
      </c>
      <c r="AK42" s="215" t="s">
        <v>101</v>
      </c>
      <c r="AL42" s="216">
        <v>0</v>
      </c>
      <c r="AM42" s="216">
        <v>0</v>
      </c>
      <c r="AN42" s="215" t="s">
        <v>101</v>
      </c>
      <c r="AO42" s="218">
        <v>0</v>
      </c>
      <c r="AP42" s="216">
        <v>0</v>
      </c>
      <c r="AQ42" s="215" t="s">
        <v>101</v>
      </c>
      <c r="AR42" s="215" t="s">
        <v>101</v>
      </c>
      <c r="AS42" s="216">
        <v>0</v>
      </c>
      <c r="AT42" s="216">
        <v>0</v>
      </c>
      <c r="AU42" s="215" t="s">
        <v>101</v>
      </c>
      <c r="AV42" s="215" t="s">
        <v>101</v>
      </c>
    </row>
    <row r="43" spans="1:48" ht="75.75" customHeight="1" x14ac:dyDescent="0.25">
      <c r="A43" s="151" t="s">
        <v>143</v>
      </c>
      <c r="B43" s="152" t="s">
        <v>139</v>
      </c>
      <c r="C43" s="147" t="s">
        <v>101</v>
      </c>
      <c r="D43" s="216">
        <f>SUM(D44:D46)</f>
        <v>0</v>
      </c>
      <c r="E43" s="218">
        <v>0</v>
      </c>
      <c r="F43" s="218">
        <f>SUM(F44:F46)</f>
        <v>0</v>
      </c>
      <c r="G43" s="216">
        <f>SUM(G44:G46)</f>
        <v>0</v>
      </c>
      <c r="H43" s="215" t="s">
        <v>101</v>
      </c>
      <c r="I43" s="215" t="s">
        <v>101</v>
      </c>
      <c r="J43" s="218">
        <f>SUM(J44:J46)</f>
        <v>0</v>
      </c>
      <c r="K43" s="218">
        <f>SUM(K44:K46)</f>
        <v>0</v>
      </c>
      <c r="L43" s="215" t="s">
        <v>101</v>
      </c>
      <c r="M43" s="218">
        <f>SUM(M44:M46)</f>
        <v>0</v>
      </c>
      <c r="N43" s="216">
        <f>SUM(N44:N46)</f>
        <v>0</v>
      </c>
      <c r="O43" s="215" t="s">
        <v>101</v>
      </c>
      <c r="P43" s="215" t="s">
        <v>101</v>
      </c>
      <c r="Q43" s="218">
        <f>SUM(Q44:Q46)</f>
        <v>0</v>
      </c>
      <c r="R43" s="218">
        <f>SUM(R44:R46)</f>
        <v>0</v>
      </c>
      <c r="S43" s="215" t="s">
        <v>101</v>
      </c>
      <c r="T43" s="218">
        <f>SUM(T44:T46)</f>
        <v>0</v>
      </c>
      <c r="U43" s="216">
        <f>SUM(U44:U46)</f>
        <v>0</v>
      </c>
      <c r="V43" s="215" t="s">
        <v>101</v>
      </c>
      <c r="W43" s="215" t="s">
        <v>101</v>
      </c>
      <c r="X43" s="218">
        <f>SUM(X44:X46)</f>
        <v>0</v>
      </c>
      <c r="Y43" s="218">
        <f>SUM(Y44:Y46)</f>
        <v>0</v>
      </c>
      <c r="Z43" s="215" t="s">
        <v>101</v>
      </c>
      <c r="AA43" s="218">
        <f>SUM(AA44:AA46)</f>
        <v>0</v>
      </c>
      <c r="AB43" s="216">
        <f>SUM(AB44:AB46)</f>
        <v>0</v>
      </c>
      <c r="AC43" s="215" t="s">
        <v>101</v>
      </c>
      <c r="AD43" s="215" t="s">
        <v>101</v>
      </c>
      <c r="AE43" s="218">
        <f>SUM(AE44:AE46)</f>
        <v>0</v>
      </c>
      <c r="AF43" s="218">
        <f>SUM(AF44:AF46)</f>
        <v>0</v>
      </c>
      <c r="AG43" s="215" t="s">
        <v>101</v>
      </c>
      <c r="AH43" s="218">
        <f>SUM(AH44:AH46)</f>
        <v>0</v>
      </c>
      <c r="AI43" s="216">
        <f>SUM(AI44:AI46)</f>
        <v>0</v>
      </c>
      <c r="AJ43" s="215" t="s">
        <v>101</v>
      </c>
      <c r="AK43" s="215" t="s">
        <v>101</v>
      </c>
      <c r="AL43" s="216">
        <f>SUM(AL44:AL46)</f>
        <v>0</v>
      </c>
      <c r="AM43" s="216">
        <f>SUM(AM44:AM46)</f>
        <v>0</v>
      </c>
      <c r="AN43" s="215" t="s">
        <v>101</v>
      </c>
      <c r="AO43" s="218">
        <f>SUM(AO44:AO46)</f>
        <v>0</v>
      </c>
      <c r="AP43" s="216">
        <f>SUM(AP44:AP46)</f>
        <v>0</v>
      </c>
      <c r="AQ43" s="215" t="s">
        <v>101</v>
      </c>
      <c r="AR43" s="215" t="s">
        <v>101</v>
      </c>
      <c r="AS43" s="216">
        <f>SUM(AS44:AS46)</f>
        <v>0</v>
      </c>
      <c r="AT43" s="216">
        <f>SUM(AT44:AT46)</f>
        <v>0</v>
      </c>
      <c r="AU43" s="215" t="s">
        <v>101</v>
      </c>
      <c r="AV43" s="215" t="s">
        <v>101</v>
      </c>
    </row>
    <row r="44" spans="1:48" ht="75.75" customHeight="1" x14ac:dyDescent="0.25">
      <c r="A44" s="151" t="s">
        <v>143</v>
      </c>
      <c r="B44" s="152" t="s">
        <v>140</v>
      </c>
      <c r="C44" s="147" t="s">
        <v>101</v>
      </c>
      <c r="D44" s="216">
        <v>0</v>
      </c>
      <c r="E44" s="218">
        <v>0</v>
      </c>
      <c r="F44" s="218">
        <v>0</v>
      </c>
      <c r="G44" s="216">
        <v>0</v>
      </c>
      <c r="H44" s="215" t="s">
        <v>101</v>
      </c>
      <c r="I44" s="215" t="s">
        <v>101</v>
      </c>
      <c r="J44" s="218">
        <v>0</v>
      </c>
      <c r="K44" s="218">
        <v>0</v>
      </c>
      <c r="L44" s="215" t="s">
        <v>101</v>
      </c>
      <c r="M44" s="218">
        <v>0</v>
      </c>
      <c r="N44" s="216">
        <v>0</v>
      </c>
      <c r="O44" s="215" t="s">
        <v>101</v>
      </c>
      <c r="P44" s="215" t="s">
        <v>101</v>
      </c>
      <c r="Q44" s="218">
        <v>0</v>
      </c>
      <c r="R44" s="218">
        <v>0</v>
      </c>
      <c r="S44" s="215" t="s">
        <v>101</v>
      </c>
      <c r="T44" s="218">
        <v>0</v>
      </c>
      <c r="U44" s="216">
        <v>0</v>
      </c>
      <c r="V44" s="215" t="s">
        <v>101</v>
      </c>
      <c r="W44" s="215" t="s">
        <v>101</v>
      </c>
      <c r="X44" s="218">
        <v>0</v>
      </c>
      <c r="Y44" s="218">
        <v>0</v>
      </c>
      <c r="Z44" s="215" t="s">
        <v>101</v>
      </c>
      <c r="AA44" s="218">
        <v>0</v>
      </c>
      <c r="AB44" s="216">
        <v>0</v>
      </c>
      <c r="AC44" s="215" t="s">
        <v>101</v>
      </c>
      <c r="AD44" s="215" t="s">
        <v>101</v>
      </c>
      <c r="AE44" s="218">
        <v>0</v>
      </c>
      <c r="AF44" s="218">
        <v>0</v>
      </c>
      <c r="AG44" s="215" t="s">
        <v>101</v>
      </c>
      <c r="AH44" s="218">
        <v>0</v>
      </c>
      <c r="AI44" s="216">
        <v>0</v>
      </c>
      <c r="AJ44" s="215" t="s">
        <v>101</v>
      </c>
      <c r="AK44" s="215" t="s">
        <v>101</v>
      </c>
      <c r="AL44" s="216">
        <v>0</v>
      </c>
      <c r="AM44" s="216">
        <v>0</v>
      </c>
      <c r="AN44" s="215" t="s">
        <v>101</v>
      </c>
      <c r="AO44" s="218">
        <v>0</v>
      </c>
      <c r="AP44" s="216">
        <v>0</v>
      </c>
      <c r="AQ44" s="215" t="s">
        <v>101</v>
      </c>
      <c r="AR44" s="215" t="s">
        <v>101</v>
      </c>
      <c r="AS44" s="216">
        <v>0</v>
      </c>
      <c r="AT44" s="216">
        <v>0</v>
      </c>
      <c r="AU44" s="215" t="s">
        <v>101</v>
      </c>
      <c r="AV44" s="215" t="s">
        <v>101</v>
      </c>
    </row>
    <row r="45" spans="1:48" ht="75.75" customHeight="1" x14ac:dyDescent="0.25">
      <c r="A45" s="151" t="s">
        <v>143</v>
      </c>
      <c r="B45" s="152" t="s">
        <v>141</v>
      </c>
      <c r="C45" s="147" t="s">
        <v>101</v>
      </c>
      <c r="D45" s="216">
        <v>0</v>
      </c>
      <c r="E45" s="218">
        <v>0</v>
      </c>
      <c r="F45" s="218">
        <v>0</v>
      </c>
      <c r="G45" s="216">
        <v>0</v>
      </c>
      <c r="H45" s="215" t="s">
        <v>101</v>
      </c>
      <c r="I45" s="215" t="s">
        <v>101</v>
      </c>
      <c r="J45" s="218">
        <v>0</v>
      </c>
      <c r="K45" s="218">
        <v>0</v>
      </c>
      <c r="L45" s="215" t="s">
        <v>101</v>
      </c>
      <c r="M45" s="218">
        <v>0</v>
      </c>
      <c r="N45" s="216">
        <v>0</v>
      </c>
      <c r="O45" s="215" t="s">
        <v>101</v>
      </c>
      <c r="P45" s="215" t="s">
        <v>101</v>
      </c>
      <c r="Q45" s="218">
        <v>0</v>
      </c>
      <c r="R45" s="218">
        <v>0</v>
      </c>
      <c r="S45" s="215" t="s">
        <v>101</v>
      </c>
      <c r="T45" s="218">
        <v>0</v>
      </c>
      <c r="U45" s="216">
        <v>0</v>
      </c>
      <c r="V45" s="215" t="s">
        <v>101</v>
      </c>
      <c r="W45" s="215" t="s">
        <v>101</v>
      </c>
      <c r="X45" s="218">
        <v>0</v>
      </c>
      <c r="Y45" s="218">
        <v>0</v>
      </c>
      <c r="Z45" s="215" t="s">
        <v>101</v>
      </c>
      <c r="AA45" s="218">
        <v>0</v>
      </c>
      <c r="AB45" s="216">
        <v>0</v>
      </c>
      <c r="AC45" s="215" t="s">
        <v>101</v>
      </c>
      <c r="AD45" s="215" t="s">
        <v>101</v>
      </c>
      <c r="AE45" s="218">
        <v>0</v>
      </c>
      <c r="AF45" s="218">
        <v>0</v>
      </c>
      <c r="AG45" s="215" t="s">
        <v>101</v>
      </c>
      <c r="AH45" s="218">
        <v>0</v>
      </c>
      <c r="AI45" s="216">
        <v>0</v>
      </c>
      <c r="AJ45" s="215" t="s">
        <v>101</v>
      </c>
      <c r="AK45" s="215" t="s">
        <v>101</v>
      </c>
      <c r="AL45" s="216">
        <v>0</v>
      </c>
      <c r="AM45" s="216">
        <v>0</v>
      </c>
      <c r="AN45" s="215" t="s">
        <v>101</v>
      </c>
      <c r="AO45" s="218">
        <v>0</v>
      </c>
      <c r="AP45" s="216">
        <v>0</v>
      </c>
      <c r="AQ45" s="215" t="s">
        <v>101</v>
      </c>
      <c r="AR45" s="215" t="s">
        <v>101</v>
      </c>
      <c r="AS45" s="216">
        <v>0</v>
      </c>
      <c r="AT45" s="216">
        <v>0</v>
      </c>
      <c r="AU45" s="215" t="s">
        <v>101</v>
      </c>
      <c r="AV45" s="215" t="s">
        <v>101</v>
      </c>
    </row>
    <row r="46" spans="1:48" ht="75.75" customHeight="1" x14ac:dyDescent="0.25">
      <c r="A46" s="151" t="s">
        <v>143</v>
      </c>
      <c r="B46" s="152" t="s">
        <v>144</v>
      </c>
      <c r="C46" s="147" t="s">
        <v>101</v>
      </c>
      <c r="D46" s="216">
        <v>0</v>
      </c>
      <c r="E46" s="218">
        <v>0</v>
      </c>
      <c r="F46" s="218">
        <v>0</v>
      </c>
      <c r="G46" s="216">
        <v>0</v>
      </c>
      <c r="H46" s="215" t="s">
        <v>101</v>
      </c>
      <c r="I46" s="215" t="s">
        <v>101</v>
      </c>
      <c r="J46" s="218">
        <v>0</v>
      </c>
      <c r="K46" s="218">
        <v>0</v>
      </c>
      <c r="L46" s="215" t="s">
        <v>101</v>
      </c>
      <c r="M46" s="218">
        <v>0</v>
      </c>
      <c r="N46" s="216">
        <v>0</v>
      </c>
      <c r="O46" s="215" t="s">
        <v>101</v>
      </c>
      <c r="P46" s="215" t="s">
        <v>101</v>
      </c>
      <c r="Q46" s="218">
        <v>0</v>
      </c>
      <c r="R46" s="218">
        <v>0</v>
      </c>
      <c r="S46" s="215" t="s">
        <v>101</v>
      </c>
      <c r="T46" s="218">
        <v>0</v>
      </c>
      <c r="U46" s="216">
        <v>0</v>
      </c>
      <c r="V46" s="215" t="s">
        <v>101</v>
      </c>
      <c r="W46" s="215" t="s">
        <v>101</v>
      </c>
      <c r="X46" s="218">
        <v>0</v>
      </c>
      <c r="Y46" s="218">
        <v>0</v>
      </c>
      <c r="Z46" s="215" t="s">
        <v>101</v>
      </c>
      <c r="AA46" s="218">
        <v>0</v>
      </c>
      <c r="AB46" s="216">
        <v>0</v>
      </c>
      <c r="AC46" s="215" t="s">
        <v>101</v>
      </c>
      <c r="AD46" s="215" t="s">
        <v>101</v>
      </c>
      <c r="AE46" s="218">
        <v>0</v>
      </c>
      <c r="AF46" s="218">
        <v>0</v>
      </c>
      <c r="AG46" s="215" t="s">
        <v>101</v>
      </c>
      <c r="AH46" s="218">
        <v>0</v>
      </c>
      <c r="AI46" s="216">
        <v>0</v>
      </c>
      <c r="AJ46" s="215" t="s">
        <v>101</v>
      </c>
      <c r="AK46" s="215" t="s">
        <v>101</v>
      </c>
      <c r="AL46" s="216">
        <v>0</v>
      </c>
      <c r="AM46" s="216">
        <v>0</v>
      </c>
      <c r="AN46" s="215" t="s">
        <v>101</v>
      </c>
      <c r="AO46" s="218">
        <v>0</v>
      </c>
      <c r="AP46" s="216">
        <v>0</v>
      </c>
      <c r="AQ46" s="215" t="s">
        <v>101</v>
      </c>
      <c r="AR46" s="215" t="s">
        <v>101</v>
      </c>
      <c r="AS46" s="216">
        <v>0</v>
      </c>
      <c r="AT46" s="216">
        <v>0</v>
      </c>
      <c r="AU46" s="215" t="s">
        <v>101</v>
      </c>
      <c r="AV46" s="215" t="s">
        <v>101</v>
      </c>
    </row>
    <row r="47" spans="1:48" ht="75.75" customHeight="1" x14ac:dyDescent="0.25">
      <c r="A47" s="151" t="s">
        <v>145</v>
      </c>
      <c r="B47" s="152" t="s">
        <v>146</v>
      </c>
      <c r="C47" s="147" t="s">
        <v>101</v>
      </c>
      <c r="D47" s="216">
        <f>SUM(D48:D49)</f>
        <v>0</v>
      </c>
      <c r="E47" s="218">
        <f>SUM(E48:E49)</f>
        <v>0</v>
      </c>
      <c r="F47" s="218">
        <f>SUM(F48:F49)</f>
        <v>0</v>
      </c>
      <c r="G47" s="216">
        <f>SUM(G48:G49)</f>
        <v>0</v>
      </c>
      <c r="H47" s="215" t="s">
        <v>101</v>
      </c>
      <c r="I47" s="215" t="s">
        <v>101</v>
      </c>
      <c r="J47" s="218">
        <f>SUM(J48:J49)</f>
        <v>0</v>
      </c>
      <c r="K47" s="218">
        <f>SUM(K48:K49)</f>
        <v>0</v>
      </c>
      <c r="L47" s="215" t="s">
        <v>101</v>
      </c>
      <c r="M47" s="218">
        <f>SUM(M48:M49)</f>
        <v>0</v>
      </c>
      <c r="N47" s="216">
        <f>SUM(N48:N49)</f>
        <v>0</v>
      </c>
      <c r="O47" s="215" t="s">
        <v>101</v>
      </c>
      <c r="P47" s="215" t="s">
        <v>101</v>
      </c>
      <c r="Q47" s="218">
        <f>SUM(Q48:Q49)</f>
        <v>0</v>
      </c>
      <c r="R47" s="218">
        <f>SUM(R48:R49)</f>
        <v>0</v>
      </c>
      <c r="S47" s="215" t="s">
        <v>101</v>
      </c>
      <c r="T47" s="218">
        <f>SUM(T48:T49)</f>
        <v>0</v>
      </c>
      <c r="U47" s="216">
        <f>SUM(U48:U49)</f>
        <v>0</v>
      </c>
      <c r="V47" s="215" t="s">
        <v>101</v>
      </c>
      <c r="W47" s="215" t="s">
        <v>101</v>
      </c>
      <c r="X47" s="218">
        <f>SUM(X48:X49)</f>
        <v>0</v>
      </c>
      <c r="Y47" s="218">
        <f>SUM(Y48:Y49)</f>
        <v>0</v>
      </c>
      <c r="Z47" s="215" t="s">
        <v>101</v>
      </c>
      <c r="AA47" s="218">
        <f>SUM(AA48:AA49)</f>
        <v>0</v>
      </c>
      <c r="AB47" s="216">
        <f>SUM(AB48:AB49)</f>
        <v>0</v>
      </c>
      <c r="AC47" s="215" t="s">
        <v>101</v>
      </c>
      <c r="AD47" s="215" t="s">
        <v>101</v>
      </c>
      <c r="AE47" s="218">
        <f>SUM(AE48:AE49)</f>
        <v>0</v>
      </c>
      <c r="AF47" s="218">
        <f>SUM(AF48:AF49)</f>
        <v>0</v>
      </c>
      <c r="AG47" s="215" t="s">
        <v>101</v>
      </c>
      <c r="AH47" s="218">
        <f>SUM(AH48:AH49)</f>
        <v>0</v>
      </c>
      <c r="AI47" s="216">
        <f>SUM(AI48:AI49)</f>
        <v>0</v>
      </c>
      <c r="AJ47" s="215" t="s">
        <v>101</v>
      </c>
      <c r="AK47" s="215" t="s">
        <v>101</v>
      </c>
      <c r="AL47" s="216">
        <f>SUM(AL48:AL49)</f>
        <v>0</v>
      </c>
      <c r="AM47" s="216">
        <f>SUM(AM48:AM49)</f>
        <v>0</v>
      </c>
      <c r="AN47" s="215" t="s">
        <v>101</v>
      </c>
      <c r="AO47" s="218">
        <f>SUM(AO48:AO49)</f>
        <v>0</v>
      </c>
      <c r="AP47" s="216">
        <f>SUM(AP48:AP49)</f>
        <v>0</v>
      </c>
      <c r="AQ47" s="215" t="s">
        <v>101</v>
      </c>
      <c r="AR47" s="215" t="s">
        <v>101</v>
      </c>
      <c r="AS47" s="216">
        <f>SUM(AS48:AS49)</f>
        <v>0</v>
      </c>
      <c r="AT47" s="216">
        <f>SUM(AT48:AT49)</f>
        <v>0</v>
      </c>
      <c r="AU47" s="215" t="s">
        <v>101</v>
      </c>
      <c r="AV47" s="215" t="s">
        <v>101</v>
      </c>
    </row>
    <row r="48" spans="1:48" ht="75.75" customHeight="1" x14ac:dyDescent="0.25">
      <c r="A48" s="151" t="s">
        <v>147</v>
      </c>
      <c r="B48" s="152" t="s">
        <v>148</v>
      </c>
      <c r="C48" s="147" t="s">
        <v>101</v>
      </c>
      <c r="D48" s="216">
        <v>0</v>
      </c>
      <c r="E48" s="218">
        <v>0</v>
      </c>
      <c r="F48" s="218">
        <v>0</v>
      </c>
      <c r="G48" s="216">
        <v>0</v>
      </c>
      <c r="H48" s="215" t="s">
        <v>101</v>
      </c>
      <c r="I48" s="215" t="s">
        <v>101</v>
      </c>
      <c r="J48" s="218">
        <v>0</v>
      </c>
      <c r="K48" s="218">
        <v>0</v>
      </c>
      <c r="L48" s="215" t="s">
        <v>101</v>
      </c>
      <c r="M48" s="218">
        <v>0</v>
      </c>
      <c r="N48" s="216">
        <v>0</v>
      </c>
      <c r="O48" s="215" t="s">
        <v>101</v>
      </c>
      <c r="P48" s="215" t="s">
        <v>101</v>
      </c>
      <c r="Q48" s="218">
        <v>0</v>
      </c>
      <c r="R48" s="218">
        <v>0</v>
      </c>
      <c r="S48" s="215" t="s">
        <v>101</v>
      </c>
      <c r="T48" s="218">
        <v>0</v>
      </c>
      <c r="U48" s="216">
        <v>0</v>
      </c>
      <c r="V48" s="215" t="s">
        <v>101</v>
      </c>
      <c r="W48" s="215" t="s">
        <v>101</v>
      </c>
      <c r="X48" s="218">
        <v>0</v>
      </c>
      <c r="Y48" s="218">
        <v>0</v>
      </c>
      <c r="Z48" s="215" t="s">
        <v>101</v>
      </c>
      <c r="AA48" s="218">
        <v>0</v>
      </c>
      <c r="AB48" s="216">
        <v>0</v>
      </c>
      <c r="AC48" s="215" t="s">
        <v>101</v>
      </c>
      <c r="AD48" s="215" t="s">
        <v>101</v>
      </c>
      <c r="AE48" s="218">
        <v>0</v>
      </c>
      <c r="AF48" s="218">
        <v>0</v>
      </c>
      <c r="AG48" s="215" t="s">
        <v>101</v>
      </c>
      <c r="AH48" s="218">
        <v>0</v>
      </c>
      <c r="AI48" s="216">
        <v>0</v>
      </c>
      <c r="AJ48" s="215" t="s">
        <v>101</v>
      </c>
      <c r="AK48" s="215" t="s">
        <v>101</v>
      </c>
      <c r="AL48" s="216">
        <v>0</v>
      </c>
      <c r="AM48" s="216">
        <v>0</v>
      </c>
      <c r="AN48" s="215" t="s">
        <v>101</v>
      </c>
      <c r="AO48" s="218">
        <v>0</v>
      </c>
      <c r="AP48" s="216">
        <v>0</v>
      </c>
      <c r="AQ48" s="215" t="s">
        <v>101</v>
      </c>
      <c r="AR48" s="215" t="s">
        <v>101</v>
      </c>
      <c r="AS48" s="216">
        <v>0</v>
      </c>
      <c r="AT48" s="216">
        <v>0</v>
      </c>
      <c r="AU48" s="215" t="s">
        <v>101</v>
      </c>
      <c r="AV48" s="215" t="s">
        <v>101</v>
      </c>
    </row>
    <row r="49" spans="1:49" ht="75.75" customHeight="1" x14ac:dyDescent="0.25">
      <c r="A49" s="151" t="s">
        <v>149</v>
      </c>
      <c r="B49" s="152" t="s">
        <v>150</v>
      </c>
      <c r="C49" s="147" t="s">
        <v>101</v>
      </c>
      <c r="D49" s="216">
        <v>0</v>
      </c>
      <c r="E49" s="218">
        <v>0</v>
      </c>
      <c r="F49" s="218">
        <v>0</v>
      </c>
      <c r="G49" s="216">
        <v>0</v>
      </c>
      <c r="H49" s="215" t="s">
        <v>101</v>
      </c>
      <c r="I49" s="215" t="s">
        <v>101</v>
      </c>
      <c r="J49" s="218">
        <v>0</v>
      </c>
      <c r="K49" s="218">
        <v>0</v>
      </c>
      <c r="L49" s="215" t="s">
        <v>101</v>
      </c>
      <c r="M49" s="218">
        <v>0</v>
      </c>
      <c r="N49" s="216">
        <v>0</v>
      </c>
      <c r="O49" s="215" t="s">
        <v>101</v>
      </c>
      <c r="P49" s="215" t="s">
        <v>101</v>
      </c>
      <c r="Q49" s="218">
        <v>0</v>
      </c>
      <c r="R49" s="218">
        <v>0</v>
      </c>
      <c r="S49" s="215" t="s">
        <v>101</v>
      </c>
      <c r="T49" s="218">
        <v>0</v>
      </c>
      <c r="U49" s="216">
        <v>0</v>
      </c>
      <c r="V49" s="215" t="s">
        <v>101</v>
      </c>
      <c r="W49" s="215" t="s">
        <v>101</v>
      </c>
      <c r="X49" s="218">
        <v>0</v>
      </c>
      <c r="Y49" s="218">
        <v>0</v>
      </c>
      <c r="Z49" s="215" t="s">
        <v>101</v>
      </c>
      <c r="AA49" s="218">
        <v>0</v>
      </c>
      <c r="AB49" s="216">
        <v>0</v>
      </c>
      <c r="AC49" s="215" t="s">
        <v>101</v>
      </c>
      <c r="AD49" s="215" t="s">
        <v>101</v>
      </c>
      <c r="AE49" s="218">
        <v>0</v>
      </c>
      <c r="AF49" s="218">
        <v>0</v>
      </c>
      <c r="AG49" s="215" t="s">
        <v>101</v>
      </c>
      <c r="AH49" s="218">
        <v>0</v>
      </c>
      <c r="AI49" s="216">
        <v>0</v>
      </c>
      <c r="AJ49" s="215" t="s">
        <v>101</v>
      </c>
      <c r="AK49" s="215" t="s">
        <v>101</v>
      </c>
      <c r="AL49" s="216">
        <v>0</v>
      </c>
      <c r="AM49" s="216">
        <v>0</v>
      </c>
      <c r="AN49" s="215" t="s">
        <v>101</v>
      </c>
      <c r="AO49" s="218">
        <v>0</v>
      </c>
      <c r="AP49" s="216">
        <v>0</v>
      </c>
      <c r="AQ49" s="215" t="s">
        <v>101</v>
      </c>
      <c r="AR49" s="215" t="s">
        <v>101</v>
      </c>
      <c r="AS49" s="216">
        <v>0</v>
      </c>
      <c r="AT49" s="216">
        <v>0</v>
      </c>
      <c r="AU49" s="215" t="s">
        <v>101</v>
      </c>
      <c r="AV49" s="215" t="s">
        <v>101</v>
      </c>
    </row>
    <row r="50" spans="1:49" ht="75.75" customHeight="1" x14ac:dyDescent="0.25">
      <c r="A50" s="151" t="s">
        <v>151</v>
      </c>
      <c r="B50" s="152" t="s">
        <v>152</v>
      </c>
      <c r="C50" s="147" t="s">
        <v>101</v>
      </c>
      <c r="D50" s="216">
        <f>D51+D70+D78</f>
        <v>29.00789321881356</v>
      </c>
      <c r="E50" s="218">
        <f>E51+E70+E78+E88</f>
        <v>21.117599719322033</v>
      </c>
      <c r="F50" s="218">
        <f>F51+F70+F78</f>
        <v>0</v>
      </c>
      <c r="G50" s="216">
        <f>G51+G70+G78</f>
        <v>16.046863898305084</v>
      </c>
      <c r="H50" s="215" t="s">
        <v>101</v>
      </c>
      <c r="I50" s="215" t="s">
        <v>101</v>
      </c>
      <c r="J50" s="218">
        <f>J51+J70+J78</f>
        <v>3.5170000000000003</v>
      </c>
      <c r="K50" s="218">
        <f>K51+K70+K78</f>
        <v>0</v>
      </c>
      <c r="L50" s="215" t="s">
        <v>101</v>
      </c>
      <c r="M50" s="218">
        <f>M51+M70+M78</f>
        <v>0</v>
      </c>
      <c r="N50" s="216">
        <f>N51+N70+N78</f>
        <v>14.7020848479661</v>
      </c>
      <c r="O50" s="215" t="s">
        <v>101</v>
      </c>
      <c r="P50" s="215" t="s">
        <v>101</v>
      </c>
      <c r="Q50" s="218">
        <f>Q51+Q70+Q78</f>
        <v>3.5170000000000003</v>
      </c>
      <c r="R50" s="218">
        <f>R51+R70+R78</f>
        <v>0</v>
      </c>
      <c r="S50" s="215" t="s">
        <v>101</v>
      </c>
      <c r="T50" s="218">
        <f>T51+T70+T78</f>
        <v>0</v>
      </c>
      <c r="U50" s="216">
        <f>U51+U70+U78</f>
        <v>10.333957627118645</v>
      </c>
      <c r="V50" s="215" t="s">
        <v>101</v>
      </c>
      <c r="W50" s="215" t="s">
        <v>101</v>
      </c>
      <c r="X50" s="218">
        <f>X51+X70+X78</f>
        <v>0</v>
      </c>
      <c r="Y50" s="218">
        <f>Y51+Y70+Y78</f>
        <v>0</v>
      </c>
      <c r="Z50" s="215" t="s">
        <v>101</v>
      </c>
      <c r="AA50" s="218">
        <f>AA51+AA70+AA78</f>
        <v>0</v>
      </c>
      <c r="AB50" s="216">
        <f>AB51+AB70+AB78</f>
        <v>2.4433711615254237</v>
      </c>
      <c r="AC50" s="215" t="s">
        <v>101</v>
      </c>
      <c r="AD50" s="215" t="s">
        <v>101</v>
      </c>
      <c r="AE50" s="218">
        <f>AE51+AE70+AE78</f>
        <v>0.55000000000000004</v>
      </c>
      <c r="AF50" s="218">
        <f>AF51+AF70+AF78</f>
        <v>0</v>
      </c>
      <c r="AG50" s="215" t="s">
        <v>101</v>
      </c>
      <c r="AH50" s="218">
        <f>AH51+AH70+AH78</f>
        <v>0</v>
      </c>
      <c r="AI50" s="216">
        <f>AI51+AI70+AI78</f>
        <v>29.00789321881356</v>
      </c>
      <c r="AJ50" s="215" t="s">
        <v>101</v>
      </c>
      <c r="AK50" s="215" t="s">
        <v>101</v>
      </c>
      <c r="AL50" s="216">
        <f>AL51+AL70+AL78</f>
        <v>6.4249999999999989</v>
      </c>
      <c r="AM50" s="216">
        <f>AM51+AM70+AM78</f>
        <v>0</v>
      </c>
      <c r="AN50" s="215" t="s">
        <v>101</v>
      </c>
      <c r="AO50" s="218">
        <f>AO51+AO70+AO78</f>
        <v>0</v>
      </c>
      <c r="AP50" s="216">
        <f>AP51+AP70+AP78</f>
        <v>21.11749116</v>
      </c>
      <c r="AQ50" s="215" t="s">
        <v>101</v>
      </c>
      <c r="AR50" s="215" t="s">
        <v>101</v>
      </c>
      <c r="AS50" s="216">
        <f>AS51+AS70+AS78</f>
        <v>6.9749999999999988</v>
      </c>
      <c r="AT50" s="216">
        <f>AT51+AT70+AT78</f>
        <v>0</v>
      </c>
      <c r="AU50" s="215" t="s">
        <v>101</v>
      </c>
      <c r="AV50" s="215" t="s">
        <v>101</v>
      </c>
    </row>
    <row r="51" spans="1:49" ht="75.75" customHeight="1" x14ac:dyDescent="0.25">
      <c r="A51" s="151" t="s">
        <v>153</v>
      </c>
      <c r="B51" s="152" t="s">
        <v>154</v>
      </c>
      <c r="C51" s="147" t="s">
        <v>101</v>
      </c>
      <c r="D51" s="216">
        <f>D52+D69</f>
        <v>17.724854958813559</v>
      </c>
      <c r="E51" s="218">
        <f>E52</f>
        <v>9.2459312300000001</v>
      </c>
      <c r="F51" s="218">
        <f>F52+F69</f>
        <v>0</v>
      </c>
      <c r="G51" s="216">
        <f>G52+G69</f>
        <v>7.1050900000000006</v>
      </c>
      <c r="H51" s="215" t="s">
        <v>101</v>
      </c>
      <c r="I51" s="215" t="s">
        <v>101</v>
      </c>
      <c r="J51" s="218">
        <f>J52+J69</f>
        <v>0</v>
      </c>
      <c r="K51" s="218">
        <f>K52+K69</f>
        <v>0</v>
      </c>
      <c r="L51" s="215" t="s">
        <v>101</v>
      </c>
      <c r="M51" s="218">
        <f>M52+M69</f>
        <v>0</v>
      </c>
      <c r="N51" s="216">
        <f>N52+N69</f>
        <v>5.7603109099999994</v>
      </c>
      <c r="O51" s="215" t="s">
        <v>101</v>
      </c>
      <c r="P51" s="215" t="s">
        <v>101</v>
      </c>
      <c r="Q51" s="218">
        <f>Q52+Q69</f>
        <v>0</v>
      </c>
      <c r="R51" s="218">
        <f>R52+R69</f>
        <v>0</v>
      </c>
      <c r="S51" s="215" t="s">
        <v>101</v>
      </c>
      <c r="T51" s="218">
        <f>T52+T69</f>
        <v>0</v>
      </c>
      <c r="U51" s="216">
        <f>U52+U69</f>
        <v>10.333957627118645</v>
      </c>
      <c r="V51" s="215" t="s">
        <v>101</v>
      </c>
      <c r="W51" s="215" t="s">
        <v>101</v>
      </c>
      <c r="X51" s="218">
        <f>X52+X69</f>
        <v>0</v>
      </c>
      <c r="Y51" s="218">
        <f>Y52+Y69</f>
        <v>0</v>
      </c>
      <c r="Z51" s="215" t="s">
        <v>101</v>
      </c>
      <c r="AA51" s="218">
        <f>AA52+AA69</f>
        <v>0</v>
      </c>
      <c r="AB51" s="216">
        <f>AB52+AB69</f>
        <v>1.8548494915254237</v>
      </c>
      <c r="AC51" s="215" t="s">
        <v>101</v>
      </c>
      <c r="AD51" s="215" t="s">
        <v>101</v>
      </c>
      <c r="AE51" s="218">
        <f>AE52+AE69</f>
        <v>0</v>
      </c>
      <c r="AF51" s="218">
        <f>AF52+AF69</f>
        <v>0</v>
      </c>
      <c r="AG51" s="215" t="s">
        <v>101</v>
      </c>
      <c r="AH51" s="218">
        <f>AH52+AH69</f>
        <v>0</v>
      </c>
      <c r="AI51" s="216">
        <f>AI52+AI69</f>
        <v>17.724854958813559</v>
      </c>
      <c r="AJ51" s="215" t="s">
        <v>101</v>
      </c>
      <c r="AK51" s="215" t="s">
        <v>101</v>
      </c>
      <c r="AL51" s="216">
        <f>AL52+AL69</f>
        <v>0</v>
      </c>
      <c r="AM51" s="216">
        <f>AM52+AM69</f>
        <v>0</v>
      </c>
      <c r="AN51" s="215" t="s">
        <v>101</v>
      </c>
      <c r="AO51" s="218">
        <f>AO52+AO69</f>
        <v>0</v>
      </c>
      <c r="AP51" s="216">
        <f>AP52+AP69</f>
        <v>9.2459312300000001</v>
      </c>
      <c r="AQ51" s="215" t="s">
        <v>101</v>
      </c>
      <c r="AR51" s="215" t="s">
        <v>101</v>
      </c>
      <c r="AS51" s="216">
        <f>AS52+AS69</f>
        <v>0</v>
      </c>
      <c r="AT51" s="216">
        <f>AT52+AT69</f>
        <v>0</v>
      </c>
      <c r="AU51" s="215" t="s">
        <v>101</v>
      </c>
      <c r="AV51" s="215" t="s">
        <v>101</v>
      </c>
    </row>
    <row r="52" spans="1:49" ht="75.75" customHeight="1" x14ac:dyDescent="0.25">
      <c r="A52" s="151" t="s">
        <v>155</v>
      </c>
      <c r="B52" s="152" t="s">
        <v>156</v>
      </c>
      <c r="C52" s="147" t="s">
        <v>101</v>
      </c>
      <c r="D52" s="216">
        <f>SUM(D53:D68)</f>
        <v>17.724854958813559</v>
      </c>
      <c r="E52" s="218">
        <f>SUM(E53:E68)</f>
        <v>9.2459312300000001</v>
      </c>
      <c r="F52" s="218">
        <f>SUM(F53:F68)</f>
        <v>0</v>
      </c>
      <c r="G52" s="216">
        <f>SUM(G53:G68)</f>
        <v>7.1050900000000006</v>
      </c>
      <c r="H52" s="215" t="s">
        <v>101</v>
      </c>
      <c r="I52" s="215" t="s">
        <v>101</v>
      </c>
      <c r="J52" s="218">
        <f>SUM(J53:J68)</f>
        <v>0</v>
      </c>
      <c r="K52" s="218">
        <f>SUM(K53:K68)</f>
        <v>0</v>
      </c>
      <c r="L52" s="215" t="s">
        <v>101</v>
      </c>
      <c r="M52" s="218">
        <f>SUM(M53:M68)</f>
        <v>0</v>
      </c>
      <c r="N52" s="216">
        <f>SUM(N53:N68)</f>
        <v>5.7603109099999994</v>
      </c>
      <c r="O52" s="215" t="s">
        <v>101</v>
      </c>
      <c r="P52" s="215" t="s">
        <v>101</v>
      </c>
      <c r="Q52" s="218">
        <f>SUM(Q53:Q68)</f>
        <v>0</v>
      </c>
      <c r="R52" s="218">
        <f>SUM(R53:R68)</f>
        <v>0</v>
      </c>
      <c r="S52" s="215" t="s">
        <v>101</v>
      </c>
      <c r="T52" s="218">
        <f>SUM(T53:T68)</f>
        <v>0</v>
      </c>
      <c r="U52" s="216">
        <f>SUM(U53:U68)</f>
        <v>10.333957627118645</v>
      </c>
      <c r="V52" s="215" t="s">
        <v>101</v>
      </c>
      <c r="W52" s="215" t="s">
        <v>101</v>
      </c>
      <c r="X52" s="218">
        <f>SUM(X53:X68)</f>
        <v>0</v>
      </c>
      <c r="Y52" s="218">
        <f>SUM(Y53:Y68)</f>
        <v>0</v>
      </c>
      <c r="Z52" s="215" t="s">
        <v>101</v>
      </c>
      <c r="AA52" s="218">
        <f>SUM(AA53:AA68)</f>
        <v>0</v>
      </c>
      <c r="AB52" s="216">
        <f>SUM(AB53:AB68)</f>
        <v>1.8548494915254237</v>
      </c>
      <c r="AC52" s="215" t="s">
        <v>101</v>
      </c>
      <c r="AD52" s="215" t="s">
        <v>101</v>
      </c>
      <c r="AE52" s="218">
        <f>SUM(AE53:AE68)</f>
        <v>0</v>
      </c>
      <c r="AF52" s="218">
        <f>SUM(AF53:AF68)</f>
        <v>0</v>
      </c>
      <c r="AG52" s="215" t="s">
        <v>101</v>
      </c>
      <c r="AH52" s="218">
        <f>SUM(AH53:AH68)</f>
        <v>0</v>
      </c>
      <c r="AI52" s="216">
        <f>SUM(AI53:AI68)</f>
        <v>17.724854958813559</v>
      </c>
      <c r="AJ52" s="215" t="s">
        <v>101</v>
      </c>
      <c r="AK52" s="215" t="s">
        <v>101</v>
      </c>
      <c r="AL52" s="216">
        <f>SUM(AL53:AL68)</f>
        <v>0</v>
      </c>
      <c r="AM52" s="216">
        <f>SUM(AM53:AM68)</f>
        <v>0</v>
      </c>
      <c r="AN52" s="215" t="s">
        <v>101</v>
      </c>
      <c r="AO52" s="218">
        <f>SUM(AO53:AO68)</f>
        <v>0</v>
      </c>
      <c r="AP52" s="216">
        <f>SUM(AP53:AP68)</f>
        <v>9.2459312300000001</v>
      </c>
      <c r="AQ52" s="215" t="s">
        <v>101</v>
      </c>
      <c r="AR52" s="215" t="s">
        <v>101</v>
      </c>
      <c r="AS52" s="216">
        <f>SUM(AS53:AS68)</f>
        <v>0</v>
      </c>
      <c r="AT52" s="216">
        <f>SUM(AT53:AT68)</f>
        <v>0</v>
      </c>
      <c r="AU52" s="215" t="s">
        <v>101</v>
      </c>
      <c r="AV52" s="215" t="s">
        <v>101</v>
      </c>
    </row>
    <row r="53" spans="1:49" ht="75.75" customHeight="1" x14ac:dyDescent="0.25">
      <c r="A53" s="277" t="s">
        <v>155</v>
      </c>
      <c r="B53" s="160" t="s">
        <v>157</v>
      </c>
      <c r="C53" s="147" t="s">
        <v>158</v>
      </c>
      <c r="D53" s="216">
        <f>'3'!AE51</f>
        <v>7.1922982800000002</v>
      </c>
      <c r="E53" s="216">
        <f>'3'!AF51</f>
        <v>4.2272082800000002</v>
      </c>
      <c r="F53" s="216">
        <v>0</v>
      </c>
      <c r="G53" s="226">
        <f>'3'!AA51</f>
        <v>2.59659</v>
      </c>
      <c r="H53" s="219" t="s">
        <v>101</v>
      </c>
      <c r="I53" s="219" t="s">
        <v>101</v>
      </c>
      <c r="J53" s="216">
        <v>0</v>
      </c>
      <c r="K53" s="276">
        <v>0</v>
      </c>
      <c r="L53" s="278">
        <v>5</v>
      </c>
      <c r="M53" s="276">
        <v>0</v>
      </c>
      <c r="N53" s="279">
        <f>'3'!AB51</f>
        <v>1.8136779599999999</v>
      </c>
      <c r="O53" s="276" t="s">
        <v>101</v>
      </c>
      <c r="P53" s="276" t="s">
        <v>101</v>
      </c>
      <c r="Q53" s="276">
        <v>0</v>
      </c>
      <c r="R53" s="276">
        <v>0</v>
      </c>
      <c r="S53" s="278">
        <v>0</v>
      </c>
      <c r="T53" s="276">
        <v>0</v>
      </c>
      <c r="U53" s="276">
        <f>'3'!AC51</f>
        <v>3.7480000000000002</v>
      </c>
      <c r="V53" s="276" t="s">
        <v>101</v>
      </c>
      <c r="W53" s="276" t="s">
        <v>101</v>
      </c>
      <c r="X53" s="276">
        <v>0</v>
      </c>
      <c r="Y53" s="276">
        <v>0</v>
      </c>
      <c r="Z53" s="219">
        <v>5</v>
      </c>
      <c r="AA53" s="216">
        <v>0</v>
      </c>
      <c r="AB53" s="216">
        <f>'3'!AD51</f>
        <v>0.78290999999999999</v>
      </c>
      <c r="AC53" s="219" t="s">
        <v>101</v>
      </c>
      <c r="AD53" s="219" t="s">
        <v>101</v>
      </c>
      <c r="AE53" s="216">
        <v>0</v>
      </c>
      <c r="AF53" s="216">
        <v>0</v>
      </c>
      <c r="AG53" s="219">
        <v>1</v>
      </c>
      <c r="AH53" s="216">
        <v>0</v>
      </c>
      <c r="AI53" s="216">
        <f>'3'!AE51</f>
        <v>7.1922982800000002</v>
      </c>
      <c r="AJ53" s="219" t="s">
        <v>101</v>
      </c>
      <c r="AK53" s="219" t="s">
        <v>101</v>
      </c>
      <c r="AL53" s="216">
        <v>0</v>
      </c>
      <c r="AM53" s="216">
        <v>0</v>
      </c>
      <c r="AN53" s="219">
        <v>5</v>
      </c>
      <c r="AO53" s="216">
        <v>0</v>
      </c>
      <c r="AP53" s="216">
        <f>'3'!AF51</f>
        <v>4.2272082800000002</v>
      </c>
      <c r="AQ53" s="219" t="s">
        <v>101</v>
      </c>
      <c r="AR53" s="219" t="s">
        <v>101</v>
      </c>
      <c r="AS53" s="216">
        <v>0</v>
      </c>
      <c r="AT53" s="216">
        <v>0</v>
      </c>
      <c r="AU53" s="219">
        <v>1</v>
      </c>
      <c r="AV53" s="223" t="s">
        <v>350</v>
      </c>
      <c r="AW53" s="180"/>
    </row>
    <row r="54" spans="1:49" ht="75.75" customHeight="1" x14ac:dyDescent="0.25">
      <c r="A54" s="151" t="s">
        <v>155</v>
      </c>
      <c r="B54" s="158" t="s">
        <v>159</v>
      </c>
      <c r="C54" s="147" t="s">
        <v>160</v>
      </c>
      <c r="D54" s="226">
        <f>'3'!AE52</f>
        <v>2.99263295</v>
      </c>
      <c r="E54" s="216">
        <f>'3'!AF52</f>
        <v>3.4494029500000001</v>
      </c>
      <c r="F54" s="218">
        <v>0</v>
      </c>
      <c r="G54" s="226">
        <f>'3'!AA52</f>
        <v>3.4491779661016952</v>
      </c>
      <c r="H54" s="215" t="s">
        <v>101</v>
      </c>
      <c r="I54" s="215" t="s">
        <v>101</v>
      </c>
      <c r="J54" s="218">
        <v>0</v>
      </c>
      <c r="K54" s="275">
        <v>0</v>
      </c>
      <c r="L54" s="278">
        <v>120</v>
      </c>
      <c r="M54" s="275">
        <v>0</v>
      </c>
      <c r="N54" s="279">
        <f>'3'!AB52</f>
        <v>2.99263295</v>
      </c>
      <c r="O54" s="275" t="s">
        <v>101</v>
      </c>
      <c r="P54" s="275" t="s">
        <v>101</v>
      </c>
      <c r="Q54" s="275">
        <v>0</v>
      </c>
      <c r="R54" s="275">
        <v>0</v>
      </c>
      <c r="S54" s="278">
        <v>0</v>
      </c>
      <c r="T54" s="275">
        <v>0</v>
      </c>
      <c r="U54" s="276">
        <f>'3'!AC52</f>
        <v>0</v>
      </c>
      <c r="V54" s="276" t="s">
        <v>101</v>
      </c>
      <c r="W54" s="276" t="s">
        <v>101</v>
      </c>
      <c r="X54" s="276">
        <v>0</v>
      </c>
      <c r="Y54" s="276">
        <v>0</v>
      </c>
      <c r="Z54" s="219">
        <v>120</v>
      </c>
      <c r="AA54" s="216">
        <v>0</v>
      </c>
      <c r="AB54" s="216">
        <f>'3'!AD52</f>
        <v>0.45677000000000001</v>
      </c>
      <c r="AC54" s="219" t="s">
        <v>101</v>
      </c>
      <c r="AD54" s="219" t="s">
        <v>101</v>
      </c>
      <c r="AE54" s="216">
        <v>0</v>
      </c>
      <c r="AF54" s="216">
        <v>0</v>
      </c>
      <c r="AG54" s="219">
        <v>120</v>
      </c>
      <c r="AH54" s="216">
        <v>0</v>
      </c>
      <c r="AI54" s="216">
        <f>'3'!AE52</f>
        <v>2.99263295</v>
      </c>
      <c r="AJ54" s="219" t="s">
        <v>101</v>
      </c>
      <c r="AK54" s="219" t="s">
        <v>101</v>
      </c>
      <c r="AL54" s="216">
        <v>0</v>
      </c>
      <c r="AM54" s="216">
        <v>0</v>
      </c>
      <c r="AN54" s="219">
        <v>120</v>
      </c>
      <c r="AO54" s="216">
        <v>0</v>
      </c>
      <c r="AP54" s="216">
        <f>'3'!AF52</f>
        <v>3.4494029500000001</v>
      </c>
      <c r="AQ54" s="219" t="s">
        <v>101</v>
      </c>
      <c r="AR54" s="219" t="s">
        <v>101</v>
      </c>
      <c r="AS54" s="216">
        <v>0</v>
      </c>
      <c r="AT54" s="216">
        <v>0</v>
      </c>
      <c r="AU54" s="219">
        <v>120</v>
      </c>
      <c r="AV54" s="223" t="s">
        <v>352</v>
      </c>
      <c r="AW54" s="180"/>
    </row>
    <row r="55" spans="1:49" ht="75.75" customHeight="1" x14ac:dyDescent="0.25">
      <c r="A55" s="151" t="s">
        <v>155</v>
      </c>
      <c r="B55" s="160" t="s">
        <v>161</v>
      </c>
      <c r="C55" s="147" t="s">
        <v>162</v>
      </c>
      <c r="D55" s="226">
        <f>'3'!AE53</f>
        <v>0.95399999999999996</v>
      </c>
      <c r="E55" s="216">
        <f>'3'!AF53</f>
        <v>1.05932</v>
      </c>
      <c r="F55" s="218">
        <v>0</v>
      </c>
      <c r="G55" s="226">
        <f>'3'!AA53</f>
        <v>1.0593220338983051</v>
      </c>
      <c r="H55" s="215" t="s">
        <v>101</v>
      </c>
      <c r="I55" s="215" t="s">
        <v>101</v>
      </c>
      <c r="J55" s="218">
        <v>0</v>
      </c>
      <c r="K55" s="275">
        <v>0</v>
      </c>
      <c r="L55" s="278">
        <v>2</v>
      </c>
      <c r="M55" s="275">
        <v>0</v>
      </c>
      <c r="N55" s="279">
        <f>'3'!AB53</f>
        <v>0.95399999999999996</v>
      </c>
      <c r="O55" s="275" t="s">
        <v>101</v>
      </c>
      <c r="P55" s="275" t="s">
        <v>101</v>
      </c>
      <c r="Q55" s="275">
        <v>0</v>
      </c>
      <c r="R55" s="275">
        <v>0</v>
      </c>
      <c r="S55" s="278">
        <v>0</v>
      </c>
      <c r="T55" s="275">
        <v>0</v>
      </c>
      <c r="U55" s="276">
        <v>0</v>
      </c>
      <c r="V55" s="276" t="s">
        <v>101</v>
      </c>
      <c r="W55" s="276" t="s">
        <v>101</v>
      </c>
      <c r="X55" s="276">
        <v>0</v>
      </c>
      <c r="Y55" s="276">
        <v>0</v>
      </c>
      <c r="Z55" s="219">
        <v>0</v>
      </c>
      <c r="AA55" s="216">
        <v>0</v>
      </c>
      <c r="AB55" s="216">
        <v>0.105</v>
      </c>
      <c r="AC55" s="219" t="s">
        <v>101</v>
      </c>
      <c r="AD55" s="219" t="s">
        <v>101</v>
      </c>
      <c r="AE55" s="216">
        <v>0</v>
      </c>
      <c r="AF55" s="216">
        <v>0</v>
      </c>
      <c r="AG55" s="219">
        <v>2</v>
      </c>
      <c r="AH55" s="216">
        <v>0</v>
      </c>
      <c r="AI55" s="216">
        <f>'3'!AE53</f>
        <v>0.95399999999999996</v>
      </c>
      <c r="AJ55" s="219" t="s">
        <v>101</v>
      </c>
      <c r="AK55" s="219" t="s">
        <v>101</v>
      </c>
      <c r="AL55" s="216">
        <v>0</v>
      </c>
      <c r="AM55" s="216">
        <v>0</v>
      </c>
      <c r="AN55" s="219">
        <v>2</v>
      </c>
      <c r="AO55" s="216">
        <v>0</v>
      </c>
      <c r="AP55" s="216">
        <f>'3'!AF53</f>
        <v>1.05932</v>
      </c>
      <c r="AQ55" s="219" t="s">
        <v>101</v>
      </c>
      <c r="AR55" s="219" t="s">
        <v>101</v>
      </c>
      <c r="AS55" s="216">
        <v>0</v>
      </c>
      <c r="AT55" s="216">
        <v>0</v>
      </c>
      <c r="AU55" s="219">
        <v>2</v>
      </c>
      <c r="AV55" s="223" t="s">
        <v>352</v>
      </c>
      <c r="AW55" s="180"/>
    </row>
    <row r="56" spans="1:49" ht="75.75" customHeight="1" x14ac:dyDescent="0.25">
      <c r="A56" s="151" t="s">
        <v>155</v>
      </c>
      <c r="B56" s="162" t="s">
        <v>163</v>
      </c>
      <c r="C56" s="147" t="s">
        <v>164</v>
      </c>
      <c r="D56" s="216">
        <f>'3'!AE54</f>
        <v>1.5254237288135595</v>
      </c>
      <c r="E56" s="216">
        <f>'3'!AF54</f>
        <v>0</v>
      </c>
      <c r="F56" s="218">
        <v>0</v>
      </c>
      <c r="G56" s="216">
        <v>0</v>
      </c>
      <c r="H56" s="215" t="s">
        <v>101</v>
      </c>
      <c r="I56" s="215" t="s">
        <v>101</v>
      </c>
      <c r="J56" s="218">
        <v>0</v>
      </c>
      <c r="K56" s="218">
        <v>0</v>
      </c>
      <c r="L56" s="215" t="s">
        <v>101</v>
      </c>
      <c r="M56" s="218">
        <v>0</v>
      </c>
      <c r="N56" s="216">
        <v>0</v>
      </c>
      <c r="O56" s="215" t="s">
        <v>101</v>
      </c>
      <c r="P56" s="215" t="s">
        <v>101</v>
      </c>
      <c r="Q56" s="218">
        <v>0</v>
      </c>
      <c r="R56" s="218">
        <v>0</v>
      </c>
      <c r="S56" s="215" t="s">
        <v>101</v>
      </c>
      <c r="T56" s="218">
        <v>0</v>
      </c>
      <c r="U56" s="216">
        <f>1.8/1.18</f>
        <v>1.5254237288135595</v>
      </c>
      <c r="V56" s="215" t="s">
        <v>101</v>
      </c>
      <c r="W56" s="215" t="s">
        <v>101</v>
      </c>
      <c r="X56" s="218">
        <v>0</v>
      </c>
      <c r="Y56" s="218">
        <v>0</v>
      </c>
      <c r="Z56" s="215" t="s">
        <v>101</v>
      </c>
      <c r="AA56" s="218">
        <v>0</v>
      </c>
      <c r="AB56" s="216">
        <v>0</v>
      </c>
      <c r="AC56" s="215" t="s">
        <v>101</v>
      </c>
      <c r="AD56" s="215" t="s">
        <v>101</v>
      </c>
      <c r="AE56" s="218">
        <v>0</v>
      </c>
      <c r="AF56" s="218">
        <v>0</v>
      </c>
      <c r="AG56" s="215" t="s">
        <v>101</v>
      </c>
      <c r="AH56" s="218">
        <v>0</v>
      </c>
      <c r="AI56" s="216">
        <f>'3'!AE54</f>
        <v>1.5254237288135595</v>
      </c>
      <c r="AJ56" s="215" t="s">
        <v>101</v>
      </c>
      <c r="AK56" s="215" t="s">
        <v>101</v>
      </c>
      <c r="AL56" s="216">
        <v>0</v>
      </c>
      <c r="AM56" s="216">
        <v>0</v>
      </c>
      <c r="AN56" s="215" t="s">
        <v>101</v>
      </c>
      <c r="AO56" s="218">
        <v>0</v>
      </c>
      <c r="AP56" s="216">
        <v>0</v>
      </c>
      <c r="AQ56" s="215" t="s">
        <v>101</v>
      </c>
      <c r="AR56" s="215" t="s">
        <v>101</v>
      </c>
      <c r="AS56" s="216">
        <v>0</v>
      </c>
      <c r="AT56" s="216">
        <v>0</v>
      </c>
      <c r="AU56" s="215" t="s">
        <v>101</v>
      </c>
      <c r="AV56" s="223" t="s">
        <v>354</v>
      </c>
    </row>
    <row r="57" spans="1:49" ht="75.75" customHeight="1" x14ac:dyDescent="0.25">
      <c r="A57" s="151" t="s">
        <v>155</v>
      </c>
      <c r="B57" s="163" t="s">
        <v>165</v>
      </c>
      <c r="C57" s="147" t="s">
        <v>166</v>
      </c>
      <c r="D57" s="216">
        <f>'3'!AE55</f>
        <v>3.15</v>
      </c>
      <c r="E57" s="216">
        <f>'3'!AF55</f>
        <v>0</v>
      </c>
      <c r="F57" s="218">
        <v>0</v>
      </c>
      <c r="G57" s="216">
        <v>0</v>
      </c>
      <c r="H57" s="215" t="s">
        <v>101</v>
      </c>
      <c r="I57" s="215" t="s">
        <v>101</v>
      </c>
      <c r="J57" s="218">
        <v>0</v>
      </c>
      <c r="K57" s="218">
        <v>0</v>
      </c>
      <c r="L57" s="215" t="s">
        <v>101</v>
      </c>
      <c r="M57" s="218">
        <v>0</v>
      </c>
      <c r="N57" s="216">
        <v>0</v>
      </c>
      <c r="O57" s="215" t="s">
        <v>101</v>
      </c>
      <c r="P57" s="215" t="s">
        <v>101</v>
      </c>
      <c r="Q57" s="218">
        <v>0</v>
      </c>
      <c r="R57" s="218">
        <v>0</v>
      </c>
      <c r="S57" s="215" t="s">
        <v>101</v>
      </c>
      <c r="T57" s="218">
        <v>0</v>
      </c>
      <c r="U57" s="216">
        <v>3.15</v>
      </c>
      <c r="V57" s="215" t="s">
        <v>101</v>
      </c>
      <c r="W57" s="215" t="s">
        <v>101</v>
      </c>
      <c r="X57" s="218">
        <v>0</v>
      </c>
      <c r="Y57" s="218">
        <v>0</v>
      </c>
      <c r="Z57" s="215" t="s">
        <v>101</v>
      </c>
      <c r="AA57" s="218">
        <v>0</v>
      </c>
      <c r="AB57" s="216">
        <v>0</v>
      </c>
      <c r="AC57" s="215" t="s">
        <v>101</v>
      </c>
      <c r="AD57" s="215" t="s">
        <v>101</v>
      </c>
      <c r="AE57" s="218">
        <v>0</v>
      </c>
      <c r="AF57" s="218">
        <v>0</v>
      </c>
      <c r="AG57" s="215" t="s">
        <v>101</v>
      </c>
      <c r="AH57" s="218">
        <v>0</v>
      </c>
      <c r="AI57" s="216">
        <v>3.15</v>
      </c>
      <c r="AJ57" s="215" t="s">
        <v>101</v>
      </c>
      <c r="AK57" s="215" t="s">
        <v>101</v>
      </c>
      <c r="AL57" s="216">
        <v>0</v>
      </c>
      <c r="AM57" s="216">
        <v>0</v>
      </c>
      <c r="AN57" s="215" t="s">
        <v>101</v>
      </c>
      <c r="AO57" s="218">
        <v>0</v>
      </c>
      <c r="AP57" s="216">
        <v>0</v>
      </c>
      <c r="AQ57" s="215" t="s">
        <v>101</v>
      </c>
      <c r="AR57" s="215" t="s">
        <v>101</v>
      </c>
      <c r="AS57" s="216">
        <v>0</v>
      </c>
      <c r="AT57" s="216">
        <v>0</v>
      </c>
      <c r="AU57" s="215" t="s">
        <v>101</v>
      </c>
      <c r="AV57" s="223" t="s">
        <v>354</v>
      </c>
    </row>
    <row r="58" spans="1:49" ht="75.75" customHeight="1" x14ac:dyDescent="0.25">
      <c r="A58" s="151" t="s">
        <v>155</v>
      </c>
      <c r="B58" s="163" t="s">
        <v>167</v>
      </c>
      <c r="C58" s="147" t="s">
        <v>168</v>
      </c>
      <c r="D58" s="216">
        <f>'3'!AE56</f>
        <v>0</v>
      </c>
      <c r="E58" s="216">
        <f>'3'!AF56</f>
        <v>0</v>
      </c>
      <c r="F58" s="218">
        <v>0</v>
      </c>
      <c r="G58" s="216">
        <v>0</v>
      </c>
      <c r="H58" s="215" t="s">
        <v>101</v>
      </c>
      <c r="I58" s="215" t="s">
        <v>101</v>
      </c>
      <c r="J58" s="218">
        <v>0</v>
      </c>
      <c r="K58" s="218">
        <v>0</v>
      </c>
      <c r="L58" s="215" t="s">
        <v>101</v>
      </c>
      <c r="M58" s="218">
        <v>0</v>
      </c>
      <c r="N58" s="216">
        <v>0</v>
      </c>
      <c r="O58" s="215" t="s">
        <v>101</v>
      </c>
      <c r="P58" s="215" t="s">
        <v>101</v>
      </c>
      <c r="Q58" s="218">
        <v>0</v>
      </c>
      <c r="R58" s="218">
        <v>0</v>
      </c>
      <c r="S58" s="215" t="s">
        <v>101</v>
      </c>
      <c r="T58" s="218">
        <v>0</v>
      </c>
      <c r="U58" s="216">
        <v>0</v>
      </c>
      <c r="V58" s="215" t="s">
        <v>101</v>
      </c>
      <c r="W58" s="215" t="s">
        <v>101</v>
      </c>
      <c r="X58" s="218">
        <v>0</v>
      </c>
      <c r="Y58" s="218">
        <v>0</v>
      </c>
      <c r="Z58" s="215" t="s">
        <v>101</v>
      </c>
      <c r="AA58" s="218">
        <v>0</v>
      </c>
      <c r="AB58" s="216">
        <v>0</v>
      </c>
      <c r="AC58" s="215" t="s">
        <v>101</v>
      </c>
      <c r="AD58" s="215" t="s">
        <v>101</v>
      </c>
      <c r="AE58" s="218">
        <v>0</v>
      </c>
      <c r="AF58" s="218">
        <v>0</v>
      </c>
      <c r="AG58" s="215" t="s">
        <v>101</v>
      </c>
      <c r="AH58" s="218">
        <v>0</v>
      </c>
      <c r="AI58" s="216">
        <v>0</v>
      </c>
      <c r="AJ58" s="215" t="s">
        <v>101</v>
      </c>
      <c r="AK58" s="215" t="s">
        <v>101</v>
      </c>
      <c r="AL58" s="216">
        <v>0</v>
      </c>
      <c r="AM58" s="216">
        <v>0</v>
      </c>
      <c r="AN58" s="215" t="s">
        <v>101</v>
      </c>
      <c r="AO58" s="218">
        <v>0</v>
      </c>
      <c r="AP58" s="216">
        <v>0</v>
      </c>
      <c r="AQ58" s="215" t="s">
        <v>101</v>
      </c>
      <c r="AR58" s="215" t="s">
        <v>101</v>
      </c>
      <c r="AS58" s="216">
        <v>0</v>
      </c>
      <c r="AT58" s="216">
        <v>0</v>
      </c>
      <c r="AU58" s="215" t="s">
        <v>101</v>
      </c>
      <c r="AV58" s="215" t="s">
        <v>101</v>
      </c>
    </row>
    <row r="59" spans="1:49" ht="75.75" customHeight="1" x14ac:dyDescent="0.25">
      <c r="A59" s="151" t="s">
        <v>155</v>
      </c>
      <c r="B59" s="164" t="s">
        <v>169</v>
      </c>
      <c r="C59" s="147" t="s">
        <v>170</v>
      </c>
      <c r="D59" s="216">
        <f>'3'!AE57</f>
        <v>0.74150000000000005</v>
      </c>
      <c r="E59" s="216">
        <f>'3'!AF57</f>
        <v>0</v>
      </c>
      <c r="F59" s="218">
        <v>0</v>
      </c>
      <c r="G59" s="216">
        <v>0</v>
      </c>
      <c r="H59" s="215" t="s">
        <v>101</v>
      </c>
      <c r="I59" s="215" t="s">
        <v>101</v>
      </c>
      <c r="J59" s="218">
        <v>0</v>
      </c>
      <c r="K59" s="218">
        <v>0</v>
      </c>
      <c r="L59" s="215" t="s">
        <v>101</v>
      </c>
      <c r="M59" s="218">
        <v>0</v>
      </c>
      <c r="N59" s="216">
        <v>0</v>
      </c>
      <c r="O59" s="215" t="s">
        <v>101</v>
      </c>
      <c r="P59" s="215" t="s">
        <v>101</v>
      </c>
      <c r="Q59" s="218">
        <v>0</v>
      </c>
      <c r="R59" s="218">
        <v>0</v>
      </c>
      <c r="S59" s="215" t="s">
        <v>101</v>
      </c>
      <c r="T59" s="218">
        <v>0</v>
      </c>
      <c r="U59" s="216">
        <v>0.74150000000000005</v>
      </c>
      <c r="V59" s="215" t="s">
        <v>101</v>
      </c>
      <c r="W59" s="215" t="s">
        <v>101</v>
      </c>
      <c r="X59" s="218">
        <v>0</v>
      </c>
      <c r="Y59" s="218">
        <v>0</v>
      </c>
      <c r="Z59" s="215" t="s">
        <v>101</v>
      </c>
      <c r="AA59" s="218">
        <v>0</v>
      </c>
      <c r="AB59" s="216">
        <v>0</v>
      </c>
      <c r="AC59" s="215" t="s">
        <v>101</v>
      </c>
      <c r="AD59" s="215" t="s">
        <v>101</v>
      </c>
      <c r="AE59" s="218">
        <v>0</v>
      </c>
      <c r="AF59" s="218">
        <v>0</v>
      </c>
      <c r="AG59" s="215" t="s">
        <v>101</v>
      </c>
      <c r="AH59" s="218">
        <v>0</v>
      </c>
      <c r="AI59" s="216">
        <v>0.74150000000000005</v>
      </c>
      <c r="AJ59" s="215" t="s">
        <v>101</v>
      </c>
      <c r="AK59" s="215" t="s">
        <v>101</v>
      </c>
      <c r="AL59" s="216">
        <v>0</v>
      </c>
      <c r="AM59" s="216">
        <v>0</v>
      </c>
      <c r="AN59" s="215" t="s">
        <v>101</v>
      </c>
      <c r="AO59" s="218">
        <v>0</v>
      </c>
      <c r="AP59" s="216">
        <v>0</v>
      </c>
      <c r="AQ59" s="215" t="s">
        <v>101</v>
      </c>
      <c r="AR59" s="215" t="s">
        <v>101</v>
      </c>
      <c r="AS59" s="216">
        <v>0</v>
      </c>
      <c r="AT59" s="216">
        <v>0</v>
      </c>
      <c r="AU59" s="215" t="s">
        <v>101</v>
      </c>
      <c r="AV59" s="223" t="s">
        <v>354</v>
      </c>
    </row>
    <row r="60" spans="1:49" ht="75.75" customHeight="1" x14ac:dyDescent="0.25">
      <c r="A60" s="151" t="s">
        <v>155</v>
      </c>
      <c r="B60" s="164" t="s">
        <v>171</v>
      </c>
      <c r="C60" s="147" t="s">
        <v>172</v>
      </c>
      <c r="D60" s="216">
        <f>'3'!AE58</f>
        <v>0.16200000000000001</v>
      </c>
      <c r="E60" s="216">
        <f>'3'!AF58</f>
        <v>0</v>
      </c>
      <c r="F60" s="218">
        <v>0</v>
      </c>
      <c r="G60" s="216">
        <v>0</v>
      </c>
      <c r="H60" s="215" t="s">
        <v>101</v>
      </c>
      <c r="I60" s="215" t="s">
        <v>101</v>
      </c>
      <c r="J60" s="218">
        <v>0</v>
      </c>
      <c r="K60" s="218">
        <v>0</v>
      </c>
      <c r="L60" s="215" t="s">
        <v>101</v>
      </c>
      <c r="M60" s="218">
        <v>0</v>
      </c>
      <c r="N60" s="216">
        <v>0</v>
      </c>
      <c r="O60" s="215" t="s">
        <v>101</v>
      </c>
      <c r="P60" s="215" t="s">
        <v>101</v>
      </c>
      <c r="Q60" s="218">
        <v>0</v>
      </c>
      <c r="R60" s="218">
        <v>0</v>
      </c>
      <c r="S60" s="215" t="s">
        <v>101</v>
      </c>
      <c r="T60" s="218">
        <v>0</v>
      </c>
      <c r="U60" s="216">
        <f>0.191/1.18</f>
        <v>0.16186440677966102</v>
      </c>
      <c r="V60" s="215" t="s">
        <v>101</v>
      </c>
      <c r="W60" s="215" t="s">
        <v>101</v>
      </c>
      <c r="X60" s="218">
        <v>0</v>
      </c>
      <c r="Y60" s="218">
        <v>0</v>
      </c>
      <c r="Z60" s="215" t="s">
        <v>101</v>
      </c>
      <c r="AA60" s="218">
        <v>0</v>
      </c>
      <c r="AB60" s="216">
        <v>0</v>
      </c>
      <c r="AC60" s="215" t="s">
        <v>101</v>
      </c>
      <c r="AD60" s="215" t="s">
        <v>101</v>
      </c>
      <c r="AE60" s="218">
        <v>0</v>
      </c>
      <c r="AF60" s="218">
        <v>0</v>
      </c>
      <c r="AG60" s="215" t="s">
        <v>101</v>
      </c>
      <c r="AH60" s="218">
        <v>0</v>
      </c>
      <c r="AI60" s="216">
        <v>0.16200000000000001</v>
      </c>
      <c r="AJ60" s="215" t="s">
        <v>101</v>
      </c>
      <c r="AK60" s="215" t="s">
        <v>101</v>
      </c>
      <c r="AL60" s="216">
        <v>0</v>
      </c>
      <c r="AM60" s="216">
        <v>0</v>
      </c>
      <c r="AN60" s="215" t="s">
        <v>101</v>
      </c>
      <c r="AO60" s="218">
        <v>0</v>
      </c>
      <c r="AP60" s="216">
        <v>0</v>
      </c>
      <c r="AQ60" s="215" t="s">
        <v>101</v>
      </c>
      <c r="AR60" s="215" t="s">
        <v>101</v>
      </c>
      <c r="AS60" s="216">
        <v>0</v>
      </c>
      <c r="AT60" s="216">
        <v>0</v>
      </c>
      <c r="AU60" s="215" t="s">
        <v>101</v>
      </c>
      <c r="AV60" s="223" t="s">
        <v>354</v>
      </c>
    </row>
    <row r="61" spans="1:49" ht="75.75" customHeight="1" x14ac:dyDescent="0.25">
      <c r="A61" s="151" t="s">
        <v>155</v>
      </c>
      <c r="B61" s="165" t="s">
        <v>173</v>
      </c>
      <c r="C61" s="147" t="s">
        <v>174</v>
      </c>
      <c r="D61" s="216">
        <f>'3'!AE59</f>
        <v>0.51</v>
      </c>
      <c r="E61" s="216">
        <f>'3'!AF59</f>
        <v>0.51</v>
      </c>
      <c r="F61" s="218">
        <v>0</v>
      </c>
      <c r="G61" s="216">
        <v>0</v>
      </c>
      <c r="H61" s="215" t="s">
        <v>101</v>
      </c>
      <c r="I61" s="215" t="s">
        <v>101</v>
      </c>
      <c r="J61" s="218">
        <v>0</v>
      </c>
      <c r="K61" s="275">
        <v>0</v>
      </c>
      <c r="L61" s="275" t="s">
        <v>101</v>
      </c>
      <c r="M61" s="275">
        <v>0</v>
      </c>
      <c r="N61" s="276">
        <v>0</v>
      </c>
      <c r="O61" s="275" t="s">
        <v>101</v>
      </c>
      <c r="P61" s="275" t="s">
        <v>101</v>
      </c>
      <c r="Q61" s="275">
        <v>0</v>
      </c>
      <c r="R61" s="275">
        <v>0</v>
      </c>
      <c r="S61" s="275" t="s">
        <v>101</v>
      </c>
      <c r="T61" s="275">
        <v>0</v>
      </c>
      <c r="U61" s="276">
        <f>0.602/1.18</f>
        <v>0.51016949152542379</v>
      </c>
      <c r="V61" s="275">
        <v>0.25</v>
      </c>
      <c r="W61" s="275" t="s">
        <v>101</v>
      </c>
      <c r="X61" s="275">
        <v>0</v>
      </c>
      <c r="Y61" s="275">
        <v>0</v>
      </c>
      <c r="Z61" s="215" t="s">
        <v>101</v>
      </c>
      <c r="AA61" s="218">
        <v>0</v>
      </c>
      <c r="AB61" s="257">
        <f>0.602/1.18</f>
        <v>0.51016949152542379</v>
      </c>
      <c r="AC61" s="215">
        <v>0.25</v>
      </c>
      <c r="AD61" s="215" t="s">
        <v>101</v>
      </c>
      <c r="AE61" s="218">
        <v>0</v>
      </c>
      <c r="AF61" s="218">
        <v>0</v>
      </c>
      <c r="AG61" s="215" t="s">
        <v>101</v>
      </c>
      <c r="AH61" s="218">
        <v>0</v>
      </c>
      <c r="AI61" s="216">
        <v>0.51</v>
      </c>
      <c r="AJ61" s="215">
        <v>0.25</v>
      </c>
      <c r="AK61" s="215" t="s">
        <v>101</v>
      </c>
      <c r="AL61" s="216">
        <v>0</v>
      </c>
      <c r="AM61" s="216">
        <v>0</v>
      </c>
      <c r="AN61" s="215" t="s">
        <v>101</v>
      </c>
      <c r="AO61" s="218">
        <v>0</v>
      </c>
      <c r="AP61" s="216">
        <v>0.51</v>
      </c>
      <c r="AQ61" s="215">
        <v>0.25</v>
      </c>
      <c r="AR61" s="215" t="s">
        <v>101</v>
      </c>
      <c r="AS61" s="216">
        <v>0</v>
      </c>
      <c r="AT61" s="216">
        <v>0</v>
      </c>
      <c r="AU61" s="215" t="s">
        <v>101</v>
      </c>
      <c r="AV61" s="223" t="s">
        <v>355</v>
      </c>
    </row>
    <row r="62" spans="1:49" ht="75.75" customHeight="1" x14ac:dyDescent="0.25">
      <c r="A62" s="151" t="s">
        <v>155</v>
      </c>
      <c r="B62" s="164" t="s">
        <v>175</v>
      </c>
      <c r="C62" s="147" t="s">
        <v>176</v>
      </c>
      <c r="D62" s="216">
        <f>'3'!AE60</f>
        <v>0</v>
      </c>
      <c r="E62" s="216">
        <f>'3'!AF60</f>
        <v>0</v>
      </c>
      <c r="F62" s="218">
        <v>0</v>
      </c>
      <c r="G62" s="216">
        <v>0</v>
      </c>
      <c r="H62" s="215" t="s">
        <v>101</v>
      </c>
      <c r="I62" s="215" t="s">
        <v>101</v>
      </c>
      <c r="J62" s="218">
        <v>0</v>
      </c>
      <c r="K62" s="218">
        <v>0</v>
      </c>
      <c r="L62" s="215" t="s">
        <v>101</v>
      </c>
      <c r="M62" s="218">
        <v>0</v>
      </c>
      <c r="N62" s="216">
        <v>0</v>
      </c>
      <c r="O62" s="215" t="s">
        <v>101</v>
      </c>
      <c r="P62" s="215" t="s">
        <v>101</v>
      </c>
      <c r="Q62" s="218">
        <v>0</v>
      </c>
      <c r="R62" s="218">
        <v>0</v>
      </c>
      <c r="S62" s="215" t="s">
        <v>101</v>
      </c>
      <c r="T62" s="218">
        <v>0</v>
      </c>
      <c r="U62" s="216">
        <v>0</v>
      </c>
      <c r="V62" s="215" t="s">
        <v>101</v>
      </c>
      <c r="W62" s="215" t="s">
        <v>101</v>
      </c>
      <c r="X62" s="218">
        <v>0</v>
      </c>
      <c r="Y62" s="218">
        <v>0</v>
      </c>
      <c r="Z62" s="215" t="s">
        <v>101</v>
      </c>
      <c r="AA62" s="218">
        <v>0</v>
      </c>
      <c r="AB62" s="216">
        <v>0</v>
      </c>
      <c r="AC62" s="215" t="s">
        <v>101</v>
      </c>
      <c r="AD62" s="215" t="s">
        <v>101</v>
      </c>
      <c r="AE62" s="218">
        <v>0</v>
      </c>
      <c r="AF62" s="218">
        <v>0</v>
      </c>
      <c r="AG62" s="215" t="s">
        <v>101</v>
      </c>
      <c r="AH62" s="218">
        <v>0</v>
      </c>
      <c r="AI62" s="216">
        <v>0</v>
      </c>
      <c r="AJ62" s="215" t="s">
        <v>101</v>
      </c>
      <c r="AK62" s="215" t="s">
        <v>101</v>
      </c>
      <c r="AL62" s="216">
        <v>0</v>
      </c>
      <c r="AM62" s="216">
        <v>0</v>
      </c>
      <c r="AN62" s="215" t="s">
        <v>101</v>
      </c>
      <c r="AO62" s="218">
        <v>0</v>
      </c>
      <c r="AP62" s="216">
        <v>0</v>
      </c>
      <c r="AQ62" s="215" t="s">
        <v>101</v>
      </c>
      <c r="AR62" s="215" t="s">
        <v>101</v>
      </c>
      <c r="AS62" s="216">
        <v>0</v>
      </c>
      <c r="AT62" s="216">
        <v>0</v>
      </c>
      <c r="AU62" s="215" t="s">
        <v>101</v>
      </c>
      <c r="AV62" s="223" t="s">
        <v>357</v>
      </c>
    </row>
    <row r="63" spans="1:49" ht="75.75" customHeight="1" x14ac:dyDescent="0.25">
      <c r="A63" s="151" t="s">
        <v>155</v>
      </c>
      <c r="B63" s="166" t="s">
        <v>177</v>
      </c>
      <c r="C63" s="147" t="s">
        <v>178</v>
      </c>
      <c r="D63" s="216">
        <f>'3'!AE61</f>
        <v>0</v>
      </c>
      <c r="E63" s="216">
        <f>'3'!AF61</f>
        <v>0</v>
      </c>
      <c r="F63" s="218">
        <v>0</v>
      </c>
      <c r="G63" s="216">
        <v>0</v>
      </c>
      <c r="H63" s="215" t="s">
        <v>101</v>
      </c>
      <c r="I63" s="215" t="s">
        <v>101</v>
      </c>
      <c r="J63" s="218">
        <v>0</v>
      </c>
      <c r="K63" s="218">
        <v>0</v>
      </c>
      <c r="L63" s="215" t="s">
        <v>101</v>
      </c>
      <c r="M63" s="218">
        <v>0</v>
      </c>
      <c r="N63" s="216">
        <v>0</v>
      </c>
      <c r="O63" s="215" t="s">
        <v>101</v>
      </c>
      <c r="P63" s="215" t="s">
        <v>101</v>
      </c>
      <c r="Q63" s="218">
        <v>0</v>
      </c>
      <c r="R63" s="218">
        <v>0</v>
      </c>
      <c r="S63" s="215" t="s">
        <v>101</v>
      </c>
      <c r="T63" s="218">
        <v>0</v>
      </c>
      <c r="U63" s="216">
        <v>0</v>
      </c>
      <c r="V63" s="215" t="s">
        <v>101</v>
      </c>
      <c r="W63" s="215" t="s">
        <v>101</v>
      </c>
      <c r="X63" s="218">
        <v>0</v>
      </c>
      <c r="Y63" s="218">
        <v>0</v>
      </c>
      <c r="Z63" s="215" t="s">
        <v>101</v>
      </c>
      <c r="AA63" s="218">
        <v>0</v>
      </c>
      <c r="AB63" s="216">
        <v>0</v>
      </c>
      <c r="AC63" s="215" t="s">
        <v>101</v>
      </c>
      <c r="AD63" s="215" t="s">
        <v>101</v>
      </c>
      <c r="AE63" s="218">
        <v>0</v>
      </c>
      <c r="AF63" s="218">
        <v>0</v>
      </c>
      <c r="AG63" s="215" t="s">
        <v>101</v>
      </c>
      <c r="AH63" s="218">
        <v>0</v>
      </c>
      <c r="AI63" s="216">
        <v>0</v>
      </c>
      <c r="AJ63" s="215" t="s">
        <v>101</v>
      </c>
      <c r="AK63" s="215" t="s">
        <v>101</v>
      </c>
      <c r="AL63" s="216">
        <v>0</v>
      </c>
      <c r="AM63" s="216">
        <v>0</v>
      </c>
      <c r="AN63" s="215" t="s">
        <v>101</v>
      </c>
      <c r="AO63" s="218">
        <v>0</v>
      </c>
      <c r="AP63" s="216">
        <v>0</v>
      </c>
      <c r="AQ63" s="215" t="s">
        <v>101</v>
      </c>
      <c r="AR63" s="215" t="s">
        <v>101</v>
      </c>
      <c r="AS63" s="216">
        <v>0</v>
      </c>
      <c r="AT63" s="216">
        <v>0</v>
      </c>
      <c r="AU63" s="215" t="s">
        <v>101</v>
      </c>
      <c r="AV63" s="215" t="s">
        <v>101</v>
      </c>
    </row>
    <row r="64" spans="1:49" ht="75.75" customHeight="1" x14ac:dyDescent="0.25">
      <c r="A64" s="151" t="s">
        <v>155</v>
      </c>
      <c r="B64" s="167" t="s">
        <v>179</v>
      </c>
      <c r="C64" s="147" t="s">
        <v>180</v>
      </c>
      <c r="D64" s="216">
        <f>'3'!AE62</f>
        <v>0</v>
      </c>
      <c r="E64" s="216">
        <f>'3'!AF62</f>
        <v>0</v>
      </c>
      <c r="F64" s="218">
        <v>0</v>
      </c>
      <c r="G64" s="216">
        <v>0</v>
      </c>
      <c r="H64" s="215" t="s">
        <v>101</v>
      </c>
      <c r="I64" s="215" t="s">
        <v>101</v>
      </c>
      <c r="J64" s="218">
        <v>0</v>
      </c>
      <c r="K64" s="218">
        <v>0</v>
      </c>
      <c r="L64" s="215" t="s">
        <v>101</v>
      </c>
      <c r="M64" s="218">
        <v>0</v>
      </c>
      <c r="N64" s="216">
        <v>0</v>
      </c>
      <c r="O64" s="215" t="s">
        <v>101</v>
      </c>
      <c r="P64" s="215" t="s">
        <v>101</v>
      </c>
      <c r="Q64" s="218">
        <v>0</v>
      </c>
      <c r="R64" s="218">
        <v>0</v>
      </c>
      <c r="S64" s="215" t="s">
        <v>101</v>
      </c>
      <c r="T64" s="218">
        <v>0</v>
      </c>
      <c r="U64" s="216">
        <v>0</v>
      </c>
      <c r="V64" s="215" t="s">
        <v>101</v>
      </c>
      <c r="W64" s="215" t="s">
        <v>101</v>
      </c>
      <c r="X64" s="218">
        <v>0</v>
      </c>
      <c r="Y64" s="218">
        <v>0</v>
      </c>
      <c r="Z64" s="215" t="s">
        <v>101</v>
      </c>
      <c r="AA64" s="218">
        <v>0</v>
      </c>
      <c r="AB64" s="216">
        <v>0</v>
      </c>
      <c r="AC64" s="215" t="s">
        <v>101</v>
      </c>
      <c r="AD64" s="215" t="s">
        <v>101</v>
      </c>
      <c r="AE64" s="218">
        <v>0</v>
      </c>
      <c r="AF64" s="218">
        <v>0</v>
      </c>
      <c r="AG64" s="215" t="s">
        <v>101</v>
      </c>
      <c r="AH64" s="218">
        <v>0</v>
      </c>
      <c r="AI64" s="216">
        <v>0</v>
      </c>
      <c r="AJ64" s="215" t="s">
        <v>101</v>
      </c>
      <c r="AK64" s="215" t="s">
        <v>101</v>
      </c>
      <c r="AL64" s="216">
        <v>0</v>
      </c>
      <c r="AM64" s="216">
        <v>0</v>
      </c>
      <c r="AN64" s="215" t="s">
        <v>101</v>
      </c>
      <c r="AO64" s="218">
        <v>0</v>
      </c>
      <c r="AP64" s="216">
        <v>0</v>
      </c>
      <c r="AQ64" s="215" t="s">
        <v>101</v>
      </c>
      <c r="AR64" s="215" t="s">
        <v>101</v>
      </c>
      <c r="AS64" s="216">
        <v>0</v>
      </c>
      <c r="AT64" s="216">
        <v>0</v>
      </c>
      <c r="AU64" s="215" t="s">
        <v>101</v>
      </c>
      <c r="AV64" s="215" t="s">
        <v>101</v>
      </c>
    </row>
    <row r="65" spans="1:48" ht="75.75" customHeight="1" x14ac:dyDescent="0.25">
      <c r="A65" s="151" t="s">
        <v>155</v>
      </c>
      <c r="B65" s="167" t="s">
        <v>181</v>
      </c>
      <c r="C65" s="147" t="s">
        <v>182</v>
      </c>
      <c r="D65" s="216">
        <f>'3'!AE63</f>
        <v>0</v>
      </c>
      <c r="E65" s="216">
        <f>'3'!AF63</f>
        <v>0</v>
      </c>
      <c r="F65" s="218">
        <v>0</v>
      </c>
      <c r="G65" s="216">
        <v>0</v>
      </c>
      <c r="H65" s="215" t="s">
        <v>101</v>
      </c>
      <c r="I65" s="215" t="s">
        <v>101</v>
      </c>
      <c r="J65" s="218">
        <v>0</v>
      </c>
      <c r="K65" s="218">
        <v>0</v>
      </c>
      <c r="L65" s="215" t="s">
        <v>101</v>
      </c>
      <c r="M65" s="218">
        <v>0</v>
      </c>
      <c r="N65" s="216">
        <v>0</v>
      </c>
      <c r="O65" s="215" t="s">
        <v>101</v>
      </c>
      <c r="P65" s="215" t="s">
        <v>101</v>
      </c>
      <c r="Q65" s="218">
        <v>0</v>
      </c>
      <c r="R65" s="218">
        <v>0</v>
      </c>
      <c r="S65" s="215" t="s">
        <v>101</v>
      </c>
      <c r="T65" s="218">
        <v>0</v>
      </c>
      <c r="U65" s="216">
        <v>0</v>
      </c>
      <c r="V65" s="215" t="s">
        <v>101</v>
      </c>
      <c r="W65" s="215" t="s">
        <v>101</v>
      </c>
      <c r="X65" s="218">
        <v>0</v>
      </c>
      <c r="Y65" s="218">
        <v>0</v>
      </c>
      <c r="Z65" s="215" t="s">
        <v>101</v>
      </c>
      <c r="AA65" s="218">
        <v>0</v>
      </c>
      <c r="AB65" s="216">
        <v>0</v>
      </c>
      <c r="AC65" s="215" t="s">
        <v>101</v>
      </c>
      <c r="AD65" s="215" t="s">
        <v>101</v>
      </c>
      <c r="AE65" s="218">
        <v>0</v>
      </c>
      <c r="AF65" s="218">
        <v>0</v>
      </c>
      <c r="AG65" s="215" t="s">
        <v>101</v>
      </c>
      <c r="AH65" s="218">
        <v>0</v>
      </c>
      <c r="AI65" s="216">
        <v>0</v>
      </c>
      <c r="AJ65" s="215" t="s">
        <v>101</v>
      </c>
      <c r="AK65" s="215" t="s">
        <v>101</v>
      </c>
      <c r="AL65" s="216">
        <v>0</v>
      </c>
      <c r="AM65" s="216">
        <v>0</v>
      </c>
      <c r="AN65" s="215" t="s">
        <v>101</v>
      </c>
      <c r="AO65" s="218">
        <v>0</v>
      </c>
      <c r="AP65" s="216">
        <v>0</v>
      </c>
      <c r="AQ65" s="215" t="s">
        <v>101</v>
      </c>
      <c r="AR65" s="215" t="s">
        <v>101</v>
      </c>
      <c r="AS65" s="216">
        <v>0</v>
      </c>
      <c r="AT65" s="216">
        <v>0</v>
      </c>
      <c r="AU65" s="215" t="s">
        <v>101</v>
      </c>
      <c r="AV65" s="215" t="s">
        <v>101</v>
      </c>
    </row>
    <row r="66" spans="1:48" ht="75.75" customHeight="1" x14ac:dyDescent="0.25">
      <c r="A66" s="151" t="s">
        <v>155</v>
      </c>
      <c r="B66" s="166" t="s">
        <v>183</v>
      </c>
      <c r="C66" s="147" t="s">
        <v>184</v>
      </c>
      <c r="D66" s="216">
        <f>'3'!AE64</f>
        <v>0</v>
      </c>
      <c r="E66" s="216">
        <f>'3'!AF64</f>
        <v>0</v>
      </c>
      <c r="F66" s="218">
        <v>0</v>
      </c>
      <c r="G66" s="216">
        <v>0</v>
      </c>
      <c r="H66" s="215" t="s">
        <v>101</v>
      </c>
      <c r="I66" s="215" t="s">
        <v>101</v>
      </c>
      <c r="J66" s="218">
        <v>0</v>
      </c>
      <c r="K66" s="218">
        <v>0</v>
      </c>
      <c r="L66" s="215" t="s">
        <v>101</v>
      </c>
      <c r="M66" s="218">
        <v>0</v>
      </c>
      <c r="N66" s="216">
        <v>0</v>
      </c>
      <c r="O66" s="215" t="s">
        <v>101</v>
      </c>
      <c r="P66" s="215" t="s">
        <v>101</v>
      </c>
      <c r="Q66" s="218">
        <v>0</v>
      </c>
      <c r="R66" s="218">
        <v>0</v>
      </c>
      <c r="S66" s="215" t="s">
        <v>101</v>
      </c>
      <c r="T66" s="218">
        <v>0</v>
      </c>
      <c r="U66" s="216">
        <v>0</v>
      </c>
      <c r="V66" s="215" t="s">
        <v>101</v>
      </c>
      <c r="W66" s="215" t="s">
        <v>101</v>
      </c>
      <c r="X66" s="218">
        <v>0</v>
      </c>
      <c r="Y66" s="218">
        <v>0</v>
      </c>
      <c r="Z66" s="215" t="s">
        <v>101</v>
      </c>
      <c r="AA66" s="218">
        <v>0</v>
      </c>
      <c r="AB66" s="216">
        <v>0</v>
      </c>
      <c r="AC66" s="215" t="s">
        <v>101</v>
      </c>
      <c r="AD66" s="215" t="s">
        <v>101</v>
      </c>
      <c r="AE66" s="218">
        <v>0</v>
      </c>
      <c r="AF66" s="218">
        <v>0</v>
      </c>
      <c r="AG66" s="215" t="s">
        <v>101</v>
      </c>
      <c r="AH66" s="218">
        <v>0</v>
      </c>
      <c r="AI66" s="216">
        <v>0</v>
      </c>
      <c r="AJ66" s="215" t="s">
        <v>101</v>
      </c>
      <c r="AK66" s="215" t="s">
        <v>101</v>
      </c>
      <c r="AL66" s="216">
        <v>0</v>
      </c>
      <c r="AM66" s="216">
        <v>0</v>
      </c>
      <c r="AN66" s="215" t="s">
        <v>101</v>
      </c>
      <c r="AO66" s="218">
        <v>0</v>
      </c>
      <c r="AP66" s="216">
        <v>0</v>
      </c>
      <c r="AQ66" s="215" t="s">
        <v>101</v>
      </c>
      <c r="AR66" s="215" t="s">
        <v>101</v>
      </c>
      <c r="AS66" s="216">
        <v>0</v>
      </c>
      <c r="AT66" s="216">
        <v>0</v>
      </c>
      <c r="AU66" s="215" t="s">
        <v>101</v>
      </c>
      <c r="AV66" s="215" t="s">
        <v>101</v>
      </c>
    </row>
    <row r="67" spans="1:48" ht="75.75" customHeight="1" x14ac:dyDescent="0.25">
      <c r="A67" s="151" t="s">
        <v>155</v>
      </c>
      <c r="B67" s="167" t="s">
        <v>185</v>
      </c>
      <c r="C67" s="147" t="s">
        <v>186</v>
      </c>
      <c r="D67" s="216">
        <f>'3'!AE65</f>
        <v>0</v>
      </c>
      <c r="E67" s="216">
        <f>'3'!AF65</f>
        <v>0</v>
      </c>
      <c r="F67" s="218">
        <v>0</v>
      </c>
      <c r="G67" s="216">
        <v>0</v>
      </c>
      <c r="H67" s="215" t="s">
        <v>101</v>
      </c>
      <c r="I67" s="215" t="s">
        <v>101</v>
      </c>
      <c r="J67" s="218">
        <v>0</v>
      </c>
      <c r="K67" s="218">
        <v>0</v>
      </c>
      <c r="L67" s="215" t="s">
        <v>101</v>
      </c>
      <c r="M67" s="218">
        <v>0</v>
      </c>
      <c r="N67" s="216">
        <v>0</v>
      </c>
      <c r="O67" s="215" t="s">
        <v>101</v>
      </c>
      <c r="P67" s="215" t="s">
        <v>101</v>
      </c>
      <c r="Q67" s="218">
        <v>0</v>
      </c>
      <c r="R67" s="218">
        <v>0</v>
      </c>
      <c r="S67" s="215" t="s">
        <v>101</v>
      </c>
      <c r="T67" s="218">
        <v>0</v>
      </c>
      <c r="U67" s="216">
        <v>0</v>
      </c>
      <c r="V67" s="215" t="s">
        <v>101</v>
      </c>
      <c r="W67" s="215" t="s">
        <v>101</v>
      </c>
      <c r="X67" s="218">
        <v>0</v>
      </c>
      <c r="Y67" s="218">
        <v>0</v>
      </c>
      <c r="Z67" s="215" t="s">
        <v>101</v>
      </c>
      <c r="AA67" s="218">
        <v>0</v>
      </c>
      <c r="AB67" s="216">
        <v>0</v>
      </c>
      <c r="AC67" s="215" t="s">
        <v>101</v>
      </c>
      <c r="AD67" s="215" t="s">
        <v>101</v>
      </c>
      <c r="AE67" s="218">
        <v>0</v>
      </c>
      <c r="AF67" s="218">
        <v>0</v>
      </c>
      <c r="AG67" s="215" t="s">
        <v>101</v>
      </c>
      <c r="AH67" s="218">
        <v>0</v>
      </c>
      <c r="AI67" s="216">
        <v>0</v>
      </c>
      <c r="AJ67" s="215" t="s">
        <v>101</v>
      </c>
      <c r="AK67" s="215" t="s">
        <v>101</v>
      </c>
      <c r="AL67" s="216">
        <v>0</v>
      </c>
      <c r="AM67" s="216">
        <v>0</v>
      </c>
      <c r="AN67" s="215" t="s">
        <v>101</v>
      </c>
      <c r="AO67" s="218">
        <v>0</v>
      </c>
      <c r="AP67" s="216">
        <v>0</v>
      </c>
      <c r="AQ67" s="215" t="s">
        <v>101</v>
      </c>
      <c r="AR67" s="215" t="s">
        <v>101</v>
      </c>
      <c r="AS67" s="216">
        <v>0</v>
      </c>
      <c r="AT67" s="216">
        <v>0</v>
      </c>
      <c r="AU67" s="215" t="s">
        <v>101</v>
      </c>
      <c r="AV67" s="215" t="s">
        <v>101</v>
      </c>
    </row>
    <row r="68" spans="1:48" ht="75.75" customHeight="1" x14ac:dyDescent="0.25">
      <c r="A68" s="151" t="s">
        <v>155</v>
      </c>
      <c r="B68" s="164" t="s">
        <v>177</v>
      </c>
      <c r="C68" s="147" t="s">
        <v>187</v>
      </c>
      <c r="D68" s="216">
        <f>'3'!AE66</f>
        <v>0.497</v>
      </c>
      <c r="E68" s="216">
        <f>'3'!AF66</f>
        <v>0</v>
      </c>
      <c r="F68" s="218">
        <v>0</v>
      </c>
      <c r="G68" s="216">
        <v>0</v>
      </c>
      <c r="H68" s="215" t="s">
        <v>101</v>
      </c>
      <c r="I68" s="215" t="s">
        <v>101</v>
      </c>
      <c r="J68" s="218">
        <v>0</v>
      </c>
      <c r="K68" s="218">
        <v>0</v>
      </c>
      <c r="L68" s="215" t="s">
        <v>101</v>
      </c>
      <c r="M68" s="218">
        <v>0</v>
      </c>
      <c r="N68" s="216">
        <v>0</v>
      </c>
      <c r="O68" s="215" t="s">
        <v>101</v>
      </c>
      <c r="P68" s="215" t="s">
        <v>101</v>
      </c>
      <c r="Q68" s="218">
        <v>0</v>
      </c>
      <c r="R68" s="218">
        <v>0</v>
      </c>
      <c r="S68" s="215" t="s">
        <v>101</v>
      </c>
      <c r="T68" s="218">
        <v>0</v>
      </c>
      <c r="U68" s="216">
        <v>0.497</v>
      </c>
      <c r="V68" s="215" t="s">
        <v>101</v>
      </c>
      <c r="W68" s="215" t="s">
        <v>101</v>
      </c>
      <c r="X68" s="218">
        <v>0</v>
      </c>
      <c r="Y68" s="218">
        <v>0</v>
      </c>
      <c r="Z68" s="215" t="s">
        <v>101</v>
      </c>
      <c r="AA68" s="218">
        <v>0</v>
      </c>
      <c r="AB68" s="216">
        <v>0</v>
      </c>
      <c r="AC68" s="215" t="s">
        <v>101</v>
      </c>
      <c r="AD68" s="215" t="s">
        <v>101</v>
      </c>
      <c r="AE68" s="218">
        <v>0</v>
      </c>
      <c r="AF68" s="218">
        <v>0</v>
      </c>
      <c r="AG68" s="215" t="s">
        <v>101</v>
      </c>
      <c r="AH68" s="218">
        <v>0</v>
      </c>
      <c r="AI68" s="216">
        <v>0.497</v>
      </c>
      <c r="AJ68" s="215" t="s">
        <v>101</v>
      </c>
      <c r="AK68" s="215" t="s">
        <v>101</v>
      </c>
      <c r="AL68" s="216">
        <v>0</v>
      </c>
      <c r="AM68" s="216">
        <v>0</v>
      </c>
      <c r="AN68" s="215" t="s">
        <v>101</v>
      </c>
      <c r="AO68" s="218">
        <v>0</v>
      </c>
      <c r="AP68" s="216">
        <v>0</v>
      </c>
      <c r="AQ68" s="215" t="s">
        <v>101</v>
      </c>
      <c r="AR68" s="215" t="s">
        <v>101</v>
      </c>
      <c r="AS68" s="216">
        <v>0</v>
      </c>
      <c r="AT68" s="216">
        <v>0</v>
      </c>
      <c r="AU68" s="215" t="s">
        <v>101</v>
      </c>
      <c r="AV68" s="215" t="s">
        <v>101</v>
      </c>
    </row>
    <row r="69" spans="1:48" ht="75.75" customHeight="1" x14ac:dyDescent="0.25">
      <c r="A69" s="151" t="s">
        <v>188</v>
      </c>
      <c r="B69" s="152" t="s">
        <v>189</v>
      </c>
      <c r="C69" s="147" t="s">
        <v>101</v>
      </c>
      <c r="D69" s="216">
        <f>'3'!AE67</f>
        <v>0</v>
      </c>
      <c r="E69" s="216">
        <f>'3'!AF67</f>
        <v>0</v>
      </c>
      <c r="F69" s="218">
        <v>0</v>
      </c>
      <c r="G69" s="216">
        <v>0</v>
      </c>
      <c r="H69" s="215" t="s">
        <v>101</v>
      </c>
      <c r="I69" s="215" t="s">
        <v>101</v>
      </c>
      <c r="J69" s="218">
        <v>0</v>
      </c>
      <c r="K69" s="218">
        <v>0</v>
      </c>
      <c r="L69" s="215" t="s">
        <v>101</v>
      </c>
      <c r="M69" s="218">
        <v>0</v>
      </c>
      <c r="N69" s="216">
        <v>0</v>
      </c>
      <c r="O69" s="215" t="s">
        <v>101</v>
      </c>
      <c r="P69" s="215" t="s">
        <v>101</v>
      </c>
      <c r="Q69" s="218">
        <v>0</v>
      </c>
      <c r="R69" s="218">
        <v>0</v>
      </c>
      <c r="S69" s="215" t="s">
        <v>101</v>
      </c>
      <c r="T69" s="218">
        <v>0</v>
      </c>
      <c r="U69" s="216">
        <v>0</v>
      </c>
      <c r="V69" s="215" t="s">
        <v>101</v>
      </c>
      <c r="W69" s="215" t="s">
        <v>101</v>
      </c>
      <c r="X69" s="218">
        <v>0</v>
      </c>
      <c r="Y69" s="218">
        <v>0</v>
      </c>
      <c r="Z69" s="215" t="s">
        <v>101</v>
      </c>
      <c r="AA69" s="218">
        <v>0</v>
      </c>
      <c r="AB69" s="216">
        <v>0</v>
      </c>
      <c r="AC69" s="215" t="s">
        <v>101</v>
      </c>
      <c r="AD69" s="215" t="s">
        <v>101</v>
      </c>
      <c r="AE69" s="218">
        <v>0</v>
      </c>
      <c r="AF69" s="218">
        <v>0</v>
      </c>
      <c r="AG69" s="215" t="s">
        <v>101</v>
      </c>
      <c r="AH69" s="218">
        <v>0</v>
      </c>
      <c r="AI69" s="216">
        <v>0</v>
      </c>
      <c r="AJ69" s="215" t="s">
        <v>101</v>
      </c>
      <c r="AK69" s="215" t="s">
        <v>101</v>
      </c>
      <c r="AL69" s="216">
        <v>0</v>
      </c>
      <c r="AM69" s="216">
        <v>0</v>
      </c>
      <c r="AN69" s="215" t="s">
        <v>101</v>
      </c>
      <c r="AO69" s="218">
        <v>0</v>
      </c>
      <c r="AP69" s="216">
        <v>0</v>
      </c>
      <c r="AQ69" s="215" t="s">
        <v>101</v>
      </c>
      <c r="AR69" s="215" t="s">
        <v>101</v>
      </c>
      <c r="AS69" s="216">
        <v>0</v>
      </c>
      <c r="AT69" s="216">
        <v>0</v>
      </c>
      <c r="AU69" s="215" t="s">
        <v>101</v>
      </c>
      <c r="AV69" s="215" t="s">
        <v>101</v>
      </c>
    </row>
    <row r="70" spans="1:48" ht="75.75" customHeight="1" x14ac:dyDescent="0.25">
      <c r="A70" s="151" t="s">
        <v>190</v>
      </c>
      <c r="B70" s="152" t="s">
        <v>191</v>
      </c>
      <c r="C70" s="147" t="s">
        <v>101</v>
      </c>
      <c r="D70" s="216">
        <f>'3'!AE68</f>
        <v>8.5718690199999994</v>
      </c>
      <c r="E70" s="216">
        <f>'3'!AF68</f>
        <v>9.160499249322033</v>
      </c>
      <c r="F70" s="218">
        <f>F71+F77</f>
        <v>0</v>
      </c>
      <c r="G70" s="216">
        <f>G71+G77</f>
        <v>6.2306046779661006</v>
      </c>
      <c r="H70" s="215" t="s">
        <v>101</v>
      </c>
      <c r="I70" s="215" t="s">
        <v>101</v>
      </c>
      <c r="J70" s="218">
        <f>J71+J77</f>
        <v>3.5170000000000003</v>
      </c>
      <c r="K70" s="218">
        <f>K71+K77</f>
        <v>0</v>
      </c>
      <c r="L70" s="215" t="s">
        <v>101</v>
      </c>
      <c r="M70" s="218">
        <f>M71+M77</f>
        <v>0</v>
      </c>
      <c r="N70" s="216">
        <f>N71+N77</f>
        <v>6.2306046979661005</v>
      </c>
      <c r="O70" s="215" t="s">
        <v>101</v>
      </c>
      <c r="P70" s="215" t="s">
        <v>101</v>
      </c>
      <c r="Q70" s="218">
        <f>Q71+Q77</f>
        <v>3.5170000000000003</v>
      </c>
      <c r="R70" s="218">
        <f>R71+R77</f>
        <v>0</v>
      </c>
      <c r="S70" s="215" t="s">
        <v>101</v>
      </c>
      <c r="T70" s="218">
        <f>T71+T77</f>
        <v>0</v>
      </c>
      <c r="U70" s="216">
        <f>U71+U77</f>
        <v>0</v>
      </c>
      <c r="V70" s="215" t="s">
        <v>101</v>
      </c>
      <c r="W70" s="215" t="s">
        <v>101</v>
      </c>
      <c r="X70" s="218">
        <f>X71+X77</f>
        <v>0</v>
      </c>
      <c r="Y70" s="218">
        <f>Y71+Y77</f>
        <v>0</v>
      </c>
      <c r="Z70" s="215" t="s">
        <v>101</v>
      </c>
      <c r="AA70" s="218">
        <f>AA71+AA77</f>
        <v>0</v>
      </c>
      <c r="AB70" s="216">
        <f>AB71+AB77</f>
        <v>0.58852167</v>
      </c>
      <c r="AC70" s="215" t="s">
        <v>101</v>
      </c>
      <c r="AD70" s="215" t="s">
        <v>101</v>
      </c>
      <c r="AE70" s="218">
        <f>AE71+AE77</f>
        <v>0.55000000000000004</v>
      </c>
      <c r="AF70" s="218">
        <f>AF71+AF77</f>
        <v>0</v>
      </c>
      <c r="AG70" s="215" t="s">
        <v>101</v>
      </c>
      <c r="AH70" s="218">
        <f>AH71+AH77</f>
        <v>0</v>
      </c>
      <c r="AI70" s="216">
        <f>AI71+AI77</f>
        <v>8.5718690199999994</v>
      </c>
      <c r="AJ70" s="215" t="s">
        <v>101</v>
      </c>
      <c r="AK70" s="215" t="s">
        <v>101</v>
      </c>
      <c r="AL70" s="216">
        <f>AL71+AL77</f>
        <v>6.4249999999999989</v>
      </c>
      <c r="AM70" s="216">
        <f>AM71+AM77</f>
        <v>0</v>
      </c>
      <c r="AN70" s="215" t="s">
        <v>101</v>
      </c>
      <c r="AO70" s="218">
        <f>AO71+AO77</f>
        <v>0</v>
      </c>
      <c r="AP70" s="216">
        <f>AP71+AP77</f>
        <v>9.1603906899999998</v>
      </c>
      <c r="AQ70" s="215" t="s">
        <v>101</v>
      </c>
      <c r="AR70" s="215" t="s">
        <v>101</v>
      </c>
      <c r="AS70" s="216">
        <f>AS71+AS77</f>
        <v>6.9749999999999988</v>
      </c>
      <c r="AT70" s="216">
        <f>AT71+AT77</f>
        <v>0</v>
      </c>
      <c r="AU70" s="215" t="s">
        <v>101</v>
      </c>
      <c r="AV70" s="215" t="s">
        <v>101</v>
      </c>
    </row>
    <row r="71" spans="1:48" ht="75.75" customHeight="1" x14ac:dyDescent="0.25">
      <c r="A71" s="151" t="s">
        <v>192</v>
      </c>
      <c r="B71" s="152" t="s">
        <v>193</v>
      </c>
      <c r="C71" s="147" t="s">
        <v>101</v>
      </c>
      <c r="D71" s="216">
        <f>'3'!AE69</f>
        <v>8.5718690199999994</v>
      </c>
      <c r="E71" s="216">
        <f>'3'!AF69</f>
        <v>9.160499249322033</v>
      </c>
      <c r="F71" s="218">
        <f>SUM(F72:F76)</f>
        <v>0</v>
      </c>
      <c r="G71" s="216">
        <f>SUM(G72:G76)</f>
        <v>6.2306046779661006</v>
      </c>
      <c r="H71" s="215" t="s">
        <v>101</v>
      </c>
      <c r="I71" s="215" t="s">
        <v>101</v>
      </c>
      <c r="J71" s="218">
        <f>SUM(J72:J76)</f>
        <v>3.5170000000000003</v>
      </c>
      <c r="K71" s="218">
        <f>SUM(K72:K76)</f>
        <v>0</v>
      </c>
      <c r="L71" s="215" t="s">
        <v>101</v>
      </c>
      <c r="M71" s="218">
        <f>SUM(M72:M76)</f>
        <v>0</v>
      </c>
      <c r="N71" s="216">
        <f>SUM(N72:N76)</f>
        <v>6.2306046979661005</v>
      </c>
      <c r="O71" s="215" t="s">
        <v>101</v>
      </c>
      <c r="P71" s="215" t="s">
        <v>101</v>
      </c>
      <c r="Q71" s="218">
        <f>SUM(Q72:Q76)</f>
        <v>3.5170000000000003</v>
      </c>
      <c r="R71" s="218">
        <f>SUM(R72:R76)</f>
        <v>0</v>
      </c>
      <c r="S71" s="215" t="s">
        <v>101</v>
      </c>
      <c r="T71" s="218">
        <f>SUM(T72:T76)</f>
        <v>0</v>
      </c>
      <c r="U71" s="216">
        <f>SUM(U72:U76)</f>
        <v>0</v>
      </c>
      <c r="V71" s="215" t="s">
        <v>101</v>
      </c>
      <c r="W71" s="215" t="s">
        <v>101</v>
      </c>
      <c r="X71" s="218">
        <f>SUM(X72:X76)</f>
        <v>0</v>
      </c>
      <c r="Y71" s="218">
        <f>SUM(Y72:Y76)</f>
        <v>0</v>
      </c>
      <c r="Z71" s="215" t="s">
        <v>101</v>
      </c>
      <c r="AA71" s="218">
        <f>SUM(AA72:AA76)</f>
        <v>0</v>
      </c>
      <c r="AB71" s="216">
        <f>SUM(AB72:AB76)</f>
        <v>0.58852167</v>
      </c>
      <c r="AC71" s="215" t="s">
        <v>101</v>
      </c>
      <c r="AD71" s="215" t="s">
        <v>101</v>
      </c>
      <c r="AE71" s="218">
        <f>SUM(AE72:AE76)</f>
        <v>0.55000000000000004</v>
      </c>
      <c r="AF71" s="218">
        <f>SUM(AF72:AF76)</f>
        <v>0</v>
      </c>
      <c r="AG71" s="215" t="s">
        <v>101</v>
      </c>
      <c r="AH71" s="218">
        <f>SUM(AH72:AH76)</f>
        <v>0</v>
      </c>
      <c r="AI71" s="216">
        <f>SUM(AI72:AI76)</f>
        <v>8.5718690199999994</v>
      </c>
      <c r="AJ71" s="215" t="s">
        <v>101</v>
      </c>
      <c r="AK71" s="215" t="s">
        <v>101</v>
      </c>
      <c r="AL71" s="216">
        <f>SUM(AL72:AL76)</f>
        <v>6.4249999999999989</v>
      </c>
      <c r="AM71" s="216">
        <f>SUM(AM72:AM76)</f>
        <v>0</v>
      </c>
      <c r="AN71" s="215" t="s">
        <v>101</v>
      </c>
      <c r="AO71" s="218">
        <f>SUM(AO72:AO76)</f>
        <v>0</v>
      </c>
      <c r="AP71" s="216">
        <f>SUM(AP72:AP76)</f>
        <v>9.1603906899999998</v>
      </c>
      <c r="AQ71" s="215" t="s">
        <v>101</v>
      </c>
      <c r="AR71" s="215" t="s">
        <v>101</v>
      </c>
      <c r="AS71" s="216">
        <f>SUM(AS72:AS76)</f>
        <v>6.9749999999999988</v>
      </c>
      <c r="AT71" s="216">
        <f>SUM(AT72:AT76)</f>
        <v>0</v>
      </c>
      <c r="AU71" s="215" t="s">
        <v>101</v>
      </c>
      <c r="AV71" s="215" t="s">
        <v>101</v>
      </c>
    </row>
    <row r="72" spans="1:48" ht="75.75" customHeight="1" x14ac:dyDescent="0.25">
      <c r="A72" s="151" t="s">
        <v>192</v>
      </c>
      <c r="B72" s="162" t="s">
        <v>194</v>
      </c>
      <c r="C72" s="147" t="s">
        <v>195</v>
      </c>
      <c r="D72" s="216">
        <f>'3'!AE70</f>
        <v>2.6523050000000001</v>
      </c>
      <c r="E72" s="216">
        <f>'3'!AF70</f>
        <v>2.6524135593220324</v>
      </c>
      <c r="F72" s="218">
        <v>0</v>
      </c>
      <c r="G72" s="216">
        <v>2.3100406779661</v>
      </c>
      <c r="H72" s="215" t="s">
        <v>101</v>
      </c>
      <c r="I72" s="215" t="s">
        <v>101</v>
      </c>
      <c r="J72" s="218">
        <v>1.6</v>
      </c>
      <c r="K72" s="218">
        <v>0</v>
      </c>
      <c r="L72" s="215" t="s">
        <v>101</v>
      </c>
      <c r="M72" s="218">
        <v>0</v>
      </c>
      <c r="N72" s="280">
        <v>2.3100406779661</v>
      </c>
      <c r="O72" s="215" t="s">
        <v>101</v>
      </c>
      <c r="P72" s="215" t="s">
        <v>101</v>
      </c>
      <c r="Q72" s="218">
        <v>1.6</v>
      </c>
      <c r="R72" s="218">
        <v>0</v>
      </c>
      <c r="S72" s="215" t="s">
        <v>101</v>
      </c>
      <c r="T72" s="218">
        <v>0</v>
      </c>
      <c r="U72" s="216">
        <v>0</v>
      </c>
      <c r="V72" s="215" t="s">
        <v>101</v>
      </c>
      <c r="W72" s="215" t="s">
        <v>101</v>
      </c>
      <c r="X72" s="218">
        <v>0</v>
      </c>
      <c r="Y72" s="218">
        <v>0</v>
      </c>
      <c r="Z72" s="215" t="s">
        <v>101</v>
      </c>
      <c r="AA72" s="218">
        <v>0</v>
      </c>
      <c r="AB72" s="216">
        <v>0</v>
      </c>
      <c r="AC72" s="215" t="s">
        <v>101</v>
      </c>
      <c r="AD72" s="215" t="s">
        <v>101</v>
      </c>
      <c r="AE72" s="218">
        <v>0</v>
      </c>
      <c r="AF72" s="218">
        <v>0</v>
      </c>
      <c r="AG72" s="215" t="s">
        <v>101</v>
      </c>
      <c r="AH72" s="218">
        <v>0</v>
      </c>
      <c r="AI72" s="216">
        <f>0.404+2.248305</f>
        <v>2.6523050000000001</v>
      </c>
      <c r="AJ72" s="215" t="s">
        <v>101</v>
      </c>
      <c r="AK72" s="215" t="s">
        <v>101</v>
      </c>
      <c r="AL72" s="216">
        <f>0.473+1.6</f>
        <v>2.073</v>
      </c>
      <c r="AM72" s="216">
        <v>0</v>
      </c>
      <c r="AN72" s="215" t="s">
        <v>101</v>
      </c>
      <c r="AO72" s="218">
        <v>0</v>
      </c>
      <c r="AP72" s="216">
        <f>0.404+2.248305</f>
        <v>2.6523050000000001</v>
      </c>
      <c r="AQ72" s="215" t="s">
        <v>101</v>
      </c>
      <c r="AR72" s="215" t="s">
        <v>101</v>
      </c>
      <c r="AS72" s="216">
        <f>0.473+1.6</f>
        <v>2.073</v>
      </c>
      <c r="AT72" s="216">
        <v>0</v>
      </c>
      <c r="AU72" s="215" t="s">
        <v>101</v>
      </c>
      <c r="AV72" s="215" t="s">
        <v>101</v>
      </c>
    </row>
    <row r="73" spans="1:48" ht="75.75" customHeight="1" x14ac:dyDescent="0.25">
      <c r="A73" s="151" t="s">
        <v>192</v>
      </c>
      <c r="B73" s="168" t="s">
        <v>196</v>
      </c>
      <c r="C73" s="147" t="s">
        <v>197</v>
      </c>
      <c r="D73" s="216">
        <f>'3'!AE71</f>
        <v>1.917</v>
      </c>
      <c r="E73" s="216">
        <f>'3'!AF71</f>
        <v>1.917</v>
      </c>
      <c r="F73" s="218">
        <v>0</v>
      </c>
      <c r="G73" s="216">
        <v>0</v>
      </c>
      <c r="H73" s="215" t="s">
        <v>101</v>
      </c>
      <c r="I73" s="215" t="s">
        <v>101</v>
      </c>
      <c r="J73" s="218">
        <v>0</v>
      </c>
      <c r="K73" s="218">
        <v>0</v>
      </c>
      <c r="L73" s="215" t="s">
        <v>101</v>
      </c>
      <c r="M73" s="218">
        <v>0</v>
      </c>
      <c r="N73" s="216">
        <v>0</v>
      </c>
      <c r="O73" s="215" t="s">
        <v>101</v>
      </c>
      <c r="P73" s="215" t="s">
        <v>101</v>
      </c>
      <c r="Q73" s="218">
        <v>0</v>
      </c>
      <c r="R73" s="218">
        <v>0</v>
      </c>
      <c r="S73" s="215" t="s">
        <v>101</v>
      </c>
      <c r="T73" s="218">
        <v>0</v>
      </c>
      <c r="U73" s="216">
        <v>0</v>
      </c>
      <c r="V73" s="215" t="s">
        <v>101</v>
      </c>
      <c r="W73" s="215" t="s">
        <v>101</v>
      </c>
      <c r="X73" s="218">
        <v>0</v>
      </c>
      <c r="Y73" s="218">
        <v>0</v>
      </c>
      <c r="Z73" s="215" t="s">
        <v>101</v>
      </c>
      <c r="AA73" s="218">
        <v>0</v>
      </c>
      <c r="AB73" s="216">
        <v>0</v>
      </c>
      <c r="AC73" s="215" t="s">
        <v>101</v>
      </c>
      <c r="AD73" s="215" t="s">
        <v>101</v>
      </c>
      <c r="AE73" s="218">
        <v>0</v>
      </c>
      <c r="AF73" s="218">
        <v>0</v>
      </c>
      <c r="AG73" s="215" t="s">
        <v>101</v>
      </c>
      <c r="AH73" s="218">
        <v>0</v>
      </c>
      <c r="AI73" s="216">
        <v>1.917</v>
      </c>
      <c r="AJ73" s="215" t="s">
        <v>101</v>
      </c>
      <c r="AK73" s="215" t="s">
        <v>101</v>
      </c>
      <c r="AL73" s="216">
        <v>2.165</v>
      </c>
      <c r="AM73" s="216">
        <v>0</v>
      </c>
      <c r="AN73" s="215" t="s">
        <v>101</v>
      </c>
      <c r="AO73" s="218">
        <v>0</v>
      </c>
      <c r="AP73" s="219">
        <v>1.917</v>
      </c>
      <c r="AQ73" s="215" t="s">
        <v>101</v>
      </c>
      <c r="AR73" s="215" t="s">
        <v>101</v>
      </c>
      <c r="AS73" s="216">
        <v>2.165</v>
      </c>
      <c r="AT73" s="216">
        <v>0</v>
      </c>
      <c r="AU73" s="215" t="s">
        <v>101</v>
      </c>
      <c r="AV73" s="215" t="s">
        <v>101</v>
      </c>
    </row>
    <row r="74" spans="1:48" ht="75.75" customHeight="1" x14ac:dyDescent="0.25">
      <c r="A74" s="151" t="s">
        <v>192</v>
      </c>
      <c r="B74" s="168" t="s">
        <v>198</v>
      </c>
      <c r="C74" s="147" t="s">
        <v>199</v>
      </c>
      <c r="D74" s="216">
        <f>'3'!AE72</f>
        <v>8.2000000000000003E-2</v>
      </c>
      <c r="E74" s="216">
        <f>'3'!AF72</f>
        <v>8.2000000000000003E-2</v>
      </c>
      <c r="F74" s="218">
        <v>0</v>
      </c>
      <c r="G74" s="216">
        <v>0</v>
      </c>
      <c r="H74" s="215" t="s">
        <v>101</v>
      </c>
      <c r="I74" s="215" t="s">
        <v>101</v>
      </c>
      <c r="J74" s="218">
        <v>0</v>
      </c>
      <c r="K74" s="218">
        <v>0</v>
      </c>
      <c r="L74" s="215" t="s">
        <v>101</v>
      </c>
      <c r="M74" s="218">
        <v>0</v>
      </c>
      <c r="N74" s="216">
        <v>0</v>
      </c>
      <c r="O74" s="215" t="s">
        <v>101</v>
      </c>
      <c r="P74" s="215" t="s">
        <v>101</v>
      </c>
      <c r="Q74" s="218">
        <v>0</v>
      </c>
      <c r="R74" s="218">
        <v>0</v>
      </c>
      <c r="S74" s="215" t="s">
        <v>101</v>
      </c>
      <c r="T74" s="218">
        <v>0</v>
      </c>
      <c r="U74" s="216">
        <v>0</v>
      </c>
      <c r="V74" s="215" t="s">
        <v>101</v>
      </c>
      <c r="W74" s="215" t="s">
        <v>101</v>
      </c>
      <c r="X74" s="218">
        <v>0</v>
      </c>
      <c r="Y74" s="218">
        <v>0</v>
      </c>
      <c r="Z74" s="215" t="s">
        <v>101</v>
      </c>
      <c r="AA74" s="218">
        <v>0</v>
      </c>
      <c r="AB74" s="216">
        <v>0</v>
      </c>
      <c r="AC74" s="215" t="s">
        <v>101</v>
      </c>
      <c r="AD74" s="215" t="s">
        <v>101</v>
      </c>
      <c r="AE74" s="218">
        <v>0</v>
      </c>
      <c r="AF74" s="218">
        <v>0</v>
      </c>
      <c r="AG74" s="215" t="s">
        <v>101</v>
      </c>
      <c r="AH74" s="218">
        <v>0</v>
      </c>
      <c r="AI74" s="216">
        <v>8.2000000000000003E-2</v>
      </c>
      <c r="AJ74" s="215" t="s">
        <v>101</v>
      </c>
      <c r="AK74" s="215" t="s">
        <v>101</v>
      </c>
      <c r="AL74" s="216">
        <v>0.27</v>
      </c>
      <c r="AM74" s="216">
        <v>0</v>
      </c>
      <c r="AN74" s="215" t="s">
        <v>101</v>
      </c>
      <c r="AO74" s="218">
        <v>0</v>
      </c>
      <c r="AP74" s="219">
        <v>8.2000000000000003E-2</v>
      </c>
      <c r="AQ74" s="215" t="s">
        <v>101</v>
      </c>
      <c r="AR74" s="215" t="s">
        <v>101</v>
      </c>
      <c r="AS74" s="216">
        <v>0.27</v>
      </c>
      <c r="AT74" s="216">
        <v>0</v>
      </c>
      <c r="AU74" s="215" t="s">
        <v>101</v>
      </c>
      <c r="AV74" s="215" t="s">
        <v>101</v>
      </c>
    </row>
    <row r="75" spans="1:48" ht="75.75" customHeight="1" x14ac:dyDescent="0.25">
      <c r="A75" s="151" t="s">
        <v>192</v>
      </c>
      <c r="B75" s="165" t="s">
        <v>200</v>
      </c>
      <c r="C75" s="147" t="s">
        <v>201</v>
      </c>
      <c r="D75" s="216">
        <f>'3'!AE73</f>
        <v>0</v>
      </c>
      <c r="E75" s="216">
        <f>'3'!AF73</f>
        <v>0.58852167</v>
      </c>
      <c r="F75" s="218">
        <v>0</v>
      </c>
      <c r="G75" s="216">
        <v>0</v>
      </c>
      <c r="H75" s="215" t="s">
        <v>101</v>
      </c>
      <c r="I75" s="215" t="s">
        <v>101</v>
      </c>
      <c r="J75" s="218">
        <v>0</v>
      </c>
      <c r="K75" s="275">
        <v>0</v>
      </c>
      <c r="L75" s="275" t="s">
        <v>101</v>
      </c>
      <c r="M75" s="275">
        <v>0</v>
      </c>
      <c r="N75" s="276">
        <v>0</v>
      </c>
      <c r="O75" s="275" t="s">
        <v>101</v>
      </c>
      <c r="P75" s="275" t="s">
        <v>101</v>
      </c>
      <c r="Q75" s="275">
        <v>0</v>
      </c>
      <c r="R75" s="275">
        <v>0</v>
      </c>
      <c r="S75" s="275" t="s">
        <v>101</v>
      </c>
      <c r="T75" s="275">
        <v>0</v>
      </c>
      <c r="U75" s="276">
        <v>0</v>
      </c>
      <c r="V75" s="275" t="s">
        <v>101</v>
      </c>
      <c r="W75" s="275" t="s">
        <v>101</v>
      </c>
      <c r="X75" s="275">
        <v>0</v>
      </c>
      <c r="Y75" s="275">
        <v>0</v>
      </c>
      <c r="Z75" s="215" t="s">
        <v>101</v>
      </c>
      <c r="AA75" s="218">
        <v>0</v>
      </c>
      <c r="AB75" s="257">
        <v>0.58852167</v>
      </c>
      <c r="AC75" s="215" t="s">
        <v>101</v>
      </c>
      <c r="AD75" s="215" t="s">
        <v>101</v>
      </c>
      <c r="AE75" s="218">
        <v>0.55000000000000004</v>
      </c>
      <c r="AF75" s="218">
        <v>0</v>
      </c>
      <c r="AG75" s="215" t="s">
        <v>101</v>
      </c>
      <c r="AH75" s="218">
        <v>0</v>
      </c>
      <c r="AI75" s="216">
        <v>0</v>
      </c>
      <c r="AJ75" s="215" t="s">
        <v>101</v>
      </c>
      <c r="AK75" s="215" t="s">
        <v>101</v>
      </c>
      <c r="AL75" s="216">
        <v>0</v>
      </c>
      <c r="AM75" s="216">
        <v>0</v>
      </c>
      <c r="AN75" s="215" t="s">
        <v>101</v>
      </c>
      <c r="AO75" s="218">
        <v>0</v>
      </c>
      <c r="AP75" s="216">
        <v>0.58852167</v>
      </c>
      <c r="AQ75" s="215" t="s">
        <v>101</v>
      </c>
      <c r="AR75" s="215" t="s">
        <v>101</v>
      </c>
      <c r="AS75" s="216">
        <v>0.55000000000000004</v>
      </c>
      <c r="AT75" s="216">
        <v>0</v>
      </c>
      <c r="AU75" s="215" t="s">
        <v>101</v>
      </c>
      <c r="AV75" s="223" t="s">
        <v>358</v>
      </c>
    </row>
    <row r="76" spans="1:48" ht="75.75" customHeight="1" x14ac:dyDescent="0.25">
      <c r="A76" s="151" t="s">
        <v>192</v>
      </c>
      <c r="B76" s="162" t="s">
        <v>202</v>
      </c>
      <c r="C76" s="147" t="s">
        <v>203</v>
      </c>
      <c r="D76" s="216">
        <f>'3'!AE74</f>
        <v>3.92056402</v>
      </c>
      <c r="E76" s="216">
        <f>'3'!AF74</f>
        <v>3.92056402</v>
      </c>
      <c r="F76" s="218">
        <v>0</v>
      </c>
      <c r="G76" s="216">
        <f>4.559166/1.18+0.056864</f>
        <v>3.9205640000000006</v>
      </c>
      <c r="H76" s="215" t="s">
        <v>101</v>
      </c>
      <c r="I76" s="215" t="s">
        <v>101</v>
      </c>
      <c r="J76" s="218">
        <v>1.917</v>
      </c>
      <c r="K76" s="218">
        <v>0</v>
      </c>
      <c r="L76" s="215" t="s">
        <v>101</v>
      </c>
      <c r="M76" s="218">
        <v>0</v>
      </c>
      <c r="N76" s="216">
        <f>0.056864+3.86370002</f>
        <v>3.92056402</v>
      </c>
      <c r="O76" s="215" t="s">
        <v>101</v>
      </c>
      <c r="P76" s="215" t="s">
        <v>101</v>
      </c>
      <c r="Q76" s="218">
        <v>1.917</v>
      </c>
      <c r="R76" s="218">
        <v>0</v>
      </c>
      <c r="S76" s="215" t="s">
        <v>101</v>
      </c>
      <c r="T76" s="218">
        <v>0</v>
      </c>
      <c r="U76" s="216">
        <v>0</v>
      </c>
      <c r="V76" s="215" t="s">
        <v>101</v>
      </c>
      <c r="W76" s="215" t="s">
        <v>101</v>
      </c>
      <c r="X76" s="218">
        <v>0</v>
      </c>
      <c r="Y76" s="218">
        <v>0</v>
      </c>
      <c r="Z76" s="215" t="s">
        <v>101</v>
      </c>
      <c r="AA76" s="218">
        <v>0</v>
      </c>
      <c r="AB76" s="216">
        <v>0</v>
      </c>
      <c r="AC76" s="215" t="s">
        <v>101</v>
      </c>
      <c r="AD76" s="215" t="s">
        <v>101</v>
      </c>
      <c r="AE76" s="218">
        <v>0</v>
      </c>
      <c r="AF76" s="218">
        <v>0</v>
      </c>
      <c r="AG76" s="215" t="s">
        <v>101</v>
      </c>
      <c r="AH76" s="218">
        <v>0</v>
      </c>
      <c r="AI76" s="216">
        <v>3.92056402</v>
      </c>
      <c r="AJ76" s="215" t="s">
        <v>101</v>
      </c>
      <c r="AK76" s="215" t="s">
        <v>101</v>
      </c>
      <c r="AL76" s="216">
        <v>1.917</v>
      </c>
      <c r="AM76" s="216">
        <v>0</v>
      </c>
      <c r="AN76" s="215" t="s">
        <v>101</v>
      </c>
      <c r="AO76" s="218">
        <v>0</v>
      </c>
      <c r="AP76" s="216">
        <v>3.92056402</v>
      </c>
      <c r="AQ76" s="215" t="s">
        <v>101</v>
      </c>
      <c r="AR76" s="215" t="s">
        <v>101</v>
      </c>
      <c r="AS76" s="216">
        <v>1.917</v>
      </c>
      <c r="AT76" s="216">
        <v>0</v>
      </c>
      <c r="AU76" s="215" t="s">
        <v>101</v>
      </c>
      <c r="AV76" s="215" t="s">
        <v>101</v>
      </c>
    </row>
    <row r="77" spans="1:48" ht="75.75" customHeight="1" x14ac:dyDescent="0.25">
      <c r="A77" s="151" t="s">
        <v>204</v>
      </c>
      <c r="B77" s="152" t="s">
        <v>205</v>
      </c>
      <c r="C77" s="147" t="s">
        <v>101</v>
      </c>
      <c r="D77" s="216">
        <f>'3'!AE75</f>
        <v>0</v>
      </c>
      <c r="E77" s="216">
        <f>'3'!AF75</f>
        <v>0</v>
      </c>
      <c r="F77" s="218">
        <v>0</v>
      </c>
      <c r="G77" s="216">
        <v>0</v>
      </c>
      <c r="H77" s="215" t="s">
        <v>101</v>
      </c>
      <c r="I77" s="215" t="s">
        <v>101</v>
      </c>
      <c r="J77" s="218">
        <v>0</v>
      </c>
      <c r="K77" s="218">
        <v>0</v>
      </c>
      <c r="L77" s="215" t="s">
        <v>101</v>
      </c>
      <c r="M77" s="218">
        <v>0</v>
      </c>
      <c r="N77" s="216">
        <v>0</v>
      </c>
      <c r="O77" s="215" t="s">
        <v>101</v>
      </c>
      <c r="P77" s="215" t="s">
        <v>101</v>
      </c>
      <c r="Q77" s="218">
        <v>0</v>
      </c>
      <c r="R77" s="218">
        <v>0</v>
      </c>
      <c r="S77" s="215" t="s">
        <v>101</v>
      </c>
      <c r="T77" s="218">
        <v>0</v>
      </c>
      <c r="U77" s="216">
        <v>0</v>
      </c>
      <c r="V77" s="215" t="s">
        <v>101</v>
      </c>
      <c r="W77" s="215" t="s">
        <v>101</v>
      </c>
      <c r="X77" s="218">
        <v>0</v>
      </c>
      <c r="Y77" s="218">
        <v>0</v>
      </c>
      <c r="Z77" s="215" t="s">
        <v>101</v>
      </c>
      <c r="AA77" s="218">
        <v>0</v>
      </c>
      <c r="AB77" s="216">
        <v>0</v>
      </c>
      <c r="AC77" s="215" t="s">
        <v>101</v>
      </c>
      <c r="AD77" s="215" t="s">
        <v>101</v>
      </c>
      <c r="AE77" s="218">
        <v>0</v>
      </c>
      <c r="AF77" s="218">
        <v>0</v>
      </c>
      <c r="AG77" s="215" t="s">
        <v>101</v>
      </c>
      <c r="AH77" s="218">
        <v>0</v>
      </c>
      <c r="AI77" s="216">
        <v>0</v>
      </c>
      <c r="AJ77" s="215" t="s">
        <v>101</v>
      </c>
      <c r="AK77" s="215" t="s">
        <v>101</v>
      </c>
      <c r="AL77" s="216">
        <v>0</v>
      </c>
      <c r="AM77" s="216">
        <v>0</v>
      </c>
      <c r="AN77" s="215" t="s">
        <v>101</v>
      </c>
      <c r="AO77" s="218">
        <v>0</v>
      </c>
      <c r="AP77" s="216">
        <v>0</v>
      </c>
      <c r="AQ77" s="215" t="s">
        <v>101</v>
      </c>
      <c r="AR77" s="215" t="s">
        <v>101</v>
      </c>
      <c r="AS77" s="216">
        <v>0</v>
      </c>
      <c r="AT77" s="216">
        <v>0</v>
      </c>
      <c r="AU77" s="215" t="s">
        <v>101</v>
      </c>
      <c r="AV77" s="215" t="s">
        <v>101</v>
      </c>
    </row>
    <row r="78" spans="1:48" ht="75.75" customHeight="1" x14ac:dyDescent="0.25">
      <c r="A78" s="151" t="s">
        <v>206</v>
      </c>
      <c r="B78" s="152" t="s">
        <v>207</v>
      </c>
      <c r="C78" s="147" t="s">
        <v>101</v>
      </c>
      <c r="D78" s="216">
        <f>'3'!AE76</f>
        <v>2.7111692399999998</v>
      </c>
      <c r="E78" s="216">
        <f>'3'!AF76</f>
        <v>2.7111692399999998</v>
      </c>
      <c r="F78" s="218">
        <f>F79+F80+F81+F82+F83+F84+F86+F87</f>
        <v>0</v>
      </c>
      <c r="G78" s="216">
        <f>G79+G80+G81+G82+G83+G84+G86+G87</f>
        <v>2.711169220338983</v>
      </c>
      <c r="H78" s="215" t="s">
        <v>101</v>
      </c>
      <c r="I78" s="215" t="s">
        <v>101</v>
      </c>
      <c r="J78" s="218">
        <f>J79+J80+J81+J82+J83+J84+J86+J87</f>
        <v>0</v>
      </c>
      <c r="K78" s="218">
        <f>K79+K80+K81+K82+K83+K84+K86+K87</f>
        <v>0</v>
      </c>
      <c r="L78" s="215" t="s">
        <v>101</v>
      </c>
      <c r="M78" s="218">
        <f>M79+M80+M81+M82+M83+M84+M86+M87</f>
        <v>0</v>
      </c>
      <c r="N78" s="216">
        <f>N79+N80+N81+N82+N83+N84+N86+N87</f>
        <v>2.7111692399999998</v>
      </c>
      <c r="O78" s="215" t="s">
        <v>101</v>
      </c>
      <c r="P78" s="215" t="s">
        <v>101</v>
      </c>
      <c r="Q78" s="218">
        <f>Q79+Q80+Q81+Q82+Q83+Q84+Q86+Q87</f>
        <v>0</v>
      </c>
      <c r="R78" s="218">
        <f>R79+R80+R81+R82+R83+R84+R86+R87</f>
        <v>0</v>
      </c>
      <c r="S78" s="215" t="s">
        <v>101</v>
      </c>
      <c r="T78" s="218">
        <f>T79+T80+T81+T82+T83+T84+T86+T87</f>
        <v>0</v>
      </c>
      <c r="U78" s="216">
        <f>U79+U80+U81+U82+U83+U84+U86+U87</f>
        <v>0</v>
      </c>
      <c r="V78" s="215" t="s">
        <v>101</v>
      </c>
      <c r="W78" s="215" t="s">
        <v>101</v>
      </c>
      <c r="X78" s="218">
        <f>X79+X80+X81+X82+X83+X84+X86+X87</f>
        <v>0</v>
      </c>
      <c r="Y78" s="218">
        <f>Y79+Y80+Y81+Y82+Y83+Y84+Y86+Y87</f>
        <v>0</v>
      </c>
      <c r="Z78" s="215" t="s">
        <v>101</v>
      </c>
      <c r="AA78" s="218">
        <f>AA79+AA80+AA81+AA82+AA83+AA84+AA86+AA87</f>
        <v>0</v>
      </c>
      <c r="AB78" s="216">
        <f>AB79+AB80+AB81+AB82+AB83+AB84+AB86+AB87</f>
        <v>0</v>
      </c>
      <c r="AC78" s="215" t="s">
        <v>101</v>
      </c>
      <c r="AD78" s="215" t="s">
        <v>101</v>
      </c>
      <c r="AE78" s="218">
        <f>AE79+AE80+AE81+AE82+AE83+AE84+AE86+AE87</f>
        <v>0</v>
      </c>
      <c r="AF78" s="218">
        <f>AF79+AF80+AF81+AF82+AF83+AF84+AF86+AF87</f>
        <v>0</v>
      </c>
      <c r="AG78" s="215" t="s">
        <v>101</v>
      </c>
      <c r="AH78" s="218">
        <f>AH79+AH80+AH81+AH82+AH83+AH84+AH86+AH87</f>
        <v>0</v>
      </c>
      <c r="AI78" s="216">
        <f>AI79+AI80+AI81+AI82+AI83+AI84+AI86+AI87</f>
        <v>2.7111692399999998</v>
      </c>
      <c r="AJ78" s="215" t="s">
        <v>101</v>
      </c>
      <c r="AK78" s="215" t="s">
        <v>101</v>
      </c>
      <c r="AL78" s="216">
        <f>AL79+AL80+AL81+AL82+AL83+AL84+AL86+AL87</f>
        <v>0</v>
      </c>
      <c r="AM78" s="216">
        <f>AM79+AM80+AM81+AM82+AM83+AM84+AM86+AM87</f>
        <v>0</v>
      </c>
      <c r="AN78" s="215" t="s">
        <v>101</v>
      </c>
      <c r="AO78" s="218">
        <f>AO79+AO80+AO81+AO82+AO83+AO84+AO86+AO87</f>
        <v>0</v>
      </c>
      <c r="AP78" s="216">
        <f>AP79+AP80+AP81+AP82+AP83+AP84+AP86+AP87</f>
        <v>2.7111692399999998</v>
      </c>
      <c r="AQ78" s="215" t="s">
        <v>101</v>
      </c>
      <c r="AR78" s="215" t="s">
        <v>101</v>
      </c>
      <c r="AS78" s="216">
        <f>AS79+AS80+AS81+AS82+AS83+AS84+AS86+AS87</f>
        <v>0</v>
      </c>
      <c r="AT78" s="216">
        <f>AT79+AT80+AT81+AT82+AT83+AT84+AT86+AT87</f>
        <v>0</v>
      </c>
      <c r="AU78" s="215" t="s">
        <v>101</v>
      </c>
      <c r="AV78" s="215" t="s">
        <v>101</v>
      </c>
    </row>
    <row r="79" spans="1:48" ht="75.75" customHeight="1" x14ac:dyDescent="0.25">
      <c r="A79" s="151" t="s">
        <v>208</v>
      </c>
      <c r="B79" s="152" t="s">
        <v>209</v>
      </c>
      <c r="C79" s="147" t="s">
        <v>101</v>
      </c>
      <c r="D79" s="216">
        <f>'3'!AE77</f>
        <v>0</v>
      </c>
      <c r="E79" s="216">
        <f>'3'!AF77</f>
        <v>0</v>
      </c>
      <c r="F79" s="218">
        <v>0</v>
      </c>
      <c r="G79" s="216">
        <v>0</v>
      </c>
      <c r="H79" s="215" t="s">
        <v>101</v>
      </c>
      <c r="I79" s="215" t="s">
        <v>101</v>
      </c>
      <c r="J79" s="218">
        <v>0</v>
      </c>
      <c r="K79" s="218">
        <v>0</v>
      </c>
      <c r="L79" s="215" t="s">
        <v>101</v>
      </c>
      <c r="M79" s="218">
        <v>0</v>
      </c>
      <c r="N79" s="216">
        <v>0</v>
      </c>
      <c r="O79" s="215" t="s">
        <v>101</v>
      </c>
      <c r="P79" s="215" t="s">
        <v>101</v>
      </c>
      <c r="Q79" s="218">
        <v>0</v>
      </c>
      <c r="R79" s="218">
        <v>0</v>
      </c>
      <c r="S79" s="215" t="s">
        <v>101</v>
      </c>
      <c r="T79" s="218">
        <v>0</v>
      </c>
      <c r="U79" s="216">
        <v>0</v>
      </c>
      <c r="V79" s="215" t="s">
        <v>101</v>
      </c>
      <c r="W79" s="215" t="s">
        <v>101</v>
      </c>
      <c r="X79" s="218">
        <v>0</v>
      </c>
      <c r="Y79" s="218">
        <v>0</v>
      </c>
      <c r="Z79" s="215" t="s">
        <v>101</v>
      </c>
      <c r="AA79" s="218">
        <v>0</v>
      </c>
      <c r="AB79" s="216">
        <v>0</v>
      </c>
      <c r="AC79" s="215" t="s">
        <v>101</v>
      </c>
      <c r="AD79" s="215" t="s">
        <v>101</v>
      </c>
      <c r="AE79" s="218">
        <v>0</v>
      </c>
      <c r="AF79" s="218">
        <v>0</v>
      </c>
      <c r="AG79" s="215" t="s">
        <v>101</v>
      </c>
      <c r="AH79" s="218">
        <v>0</v>
      </c>
      <c r="AI79" s="216">
        <v>0</v>
      </c>
      <c r="AJ79" s="215" t="s">
        <v>101</v>
      </c>
      <c r="AK79" s="215" t="s">
        <v>101</v>
      </c>
      <c r="AL79" s="216">
        <v>0</v>
      </c>
      <c r="AM79" s="216">
        <v>0</v>
      </c>
      <c r="AN79" s="215" t="s">
        <v>101</v>
      </c>
      <c r="AO79" s="218">
        <v>0</v>
      </c>
      <c r="AP79" s="216">
        <v>0</v>
      </c>
      <c r="AQ79" s="215" t="s">
        <v>101</v>
      </c>
      <c r="AR79" s="215" t="s">
        <v>101</v>
      </c>
      <c r="AS79" s="216">
        <v>0</v>
      </c>
      <c r="AT79" s="216">
        <v>0</v>
      </c>
      <c r="AU79" s="215" t="s">
        <v>101</v>
      </c>
      <c r="AV79" s="215" t="s">
        <v>101</v>
      </c>
    </row>
    <row r="80" spans="1:48" ht="75.75" customHeight="1" x14ac:dyDescent="0.25">
      <c r="A80" s="151" t="s">
        <v>210</v>
      </c>
      <c r="B80" s="152" t="s">
        <v>211</v>
      </c>
      <c r="C80" s="147" t="s">
        <v>101</v>
      </c>
      <c r="D80" s="216">
        <f>'3'!AE78</f>
        <v>0</v>
      </c>
      <c r="E80" s="216">
        <f>'3'!AF78</f>
        <v>0</v>
      </c>
      <c r="F80" s="218">
        <v>0</v>
      </c>
      <c r="G80" s="216">
        <v>0</v>
      </c>
      <c r="H80" s="215" t="s">
        <v>101</v>
      </c>
      <c r="I80" s="215" t="s">
        <v>101</v>
      </c>
      <c r="J80" s="218">
        <v>0</v>
      </c>
      <c r="K80" s="218">
        <v>0</v>
      </c>
      <c r="L80" s="215" t="s">
        <v>101</v>
      </c>
      <c r="M80" s="218">
        <v>0</v>
      </c>
      <c r="N80" s="216">
        <v>0</v>
      </c>
      <c r="O80" s="215" t="s">
        <v>101</v>
      </c>
      <c r="P80" s="215" t="s">
        <v>101</v>
      </c>
      <c r="Q80" s="218">
        <v>0</v>
      </c>
      <c r="R80" s="218">
        <v>0</v>
      </c>
      <c r="S80" s="215" t="s">
        <v>101</v>
      </c>
      <c r="T80" s="218">
        <v>0</v>
      </c>
      <c r="U80" s="216">
        <v>0</v>
      </c>
      <c r="V80" s="215" t="s">
        <v>101</v>
      </c>
      <c r="W80" s="215" t="s">
        <v>101</v>
      </c>
      <c r="X80" s="218">
        <v>0</v>
      </c>
      <c r="Y80" s="218">
        <v>0</v>
      </c>
      <c r="Z80" s="215" t="s">
        <v>101</v>
      </c>
      <c r="AA80" s="218">
        <v>0</v>
      </c>
      <c r="AB80" s="216">
        <v>0</v>
      </c>
      <c r="AC80" s="215" t="s">
        <v>101</v>
      </c>
      <c r="AD80" s="215" t="s">
        <v>101</v>
      </c>
      <c r="AE80" s="218">
        <v>0</v>
      </c>
      <c r="AF80" s="218">
        <v>0</v>
      </c>
      <c r="AG80" s="215" t="s">
        <v>101</v>
      </c>
      <c r="AH80" s="218">
        <v>0</v>
      </c>
      <c r="AI80" s="216">
        <v>0</v>
      </c>
      <c r="AJ80" s="215" t="s">
        <v>101</v>
      </c>
      <c r="AK80" s="215" t="s">
        <v>101</v>
      </c>
      <c r="AL80" s="216">
        <v>0</v>
      </c>
      <c r="AM80" s="216">
        <v>0</v>
      </c>
      <c r="AN80" s="215" t="s">
        <v>101</v>
      </c>
      <c r="AO80" s="218">
        <v>0</v>
      </c>
      <c r="AP80" s="216">
        <v>0</v>
      </c>
      <c r="AQ80" s="215" t="s">
        <v>101</v>
      </c>
      <c r="AR80" s="215" t="s">
        <v>101</v>
      </c>
      <c r="AS80" s="216">
        <v>0</v>
      </c>
      <c r="AT80" s="216">
        <v>0</v>
      </c>
      <c r="AU80" s="215" t="s">
        <v>101</v>
      </c>
      <c r="AV80" s="215" t="s">
        <v>101</v>
      </c>
    </row>
    <row r="81" spans="1:48" ht="75.75" customHeight="1" x14ac:dyDescent="0.25">
      <c r="A81" s="151" t="s">
        <v>212</v>
      </c>
      <c r="B81" s="152" t="s">
        <v>213</v>
      </c>
      <c r="C81" s="147" t="s">
        <v>101</v>
      </c>
      <c r="D81" s="216">
        <f>'3'!AE79</f>
        <v>0</v>
      </c>
      <c r="E81" s="216">
        <f>'3'!AF79</f>
        <v>0</v>
      </c>
      <c r="F81" s="218">
        <v>0</v>
      </c>
      <c r="G81" s="216">
        <v>0</v>
      </c>
      <c r="H81" s="215" t="s">
        <v>101</v>
      </c>
      <c r="I81" s="215" t="s">
        <v>101</v>
      </c>
      <c r="J81" s="218">
        <v>0</v>
      </c>
      <c r="K81" s="218">
        <v>0</v>
      </c>
      <c r="L81" s="215" t="s">
        <v>101</v>
      </c>
      <c r="M81" s="218">
        <v>0</v>
      </c>
      <c r="N81" s="216">
        <v>0</v>
      </c>
      <c r="O81" s="215" t="s">
        <v>101</v>
      </c>
      <c r="P81" s="215" t="s">
        <v>101</v>
      </c>
      <c r="Q81" s="218">
        <v>0</v>
      </c>
      <c r="R81" s="218">
        <v>0</v>
      </c>
      <c r="S81" s="215" t="s">
        <v>101</v>
      </c>
      <c r="T81" s="218">
        <v>0</v>
      </c>
      <c r="U81" s="216">
        <v>0</v>
      </c>
      <c r="V81" s="215" t="s">
        <v>101</v>
      </c>
      <c r="W81" s="215" t="s">
        <v>101</v>
      </c>
      <c r="X81" s="218">
        <v>0</v>
      </c>
      <c r="Y81" s="218">
        <v>0</v>
      </c>
      <c r="Z81" s="215" t="s">
        <v>101</v>
      </c>
      <c r="AA81" s="218">
        <v>0</v>
      </c>
      <c r="AB81" s="216">
        <v>0</v>
      </c>
      <c r="AC81" s="215" t="s">
        <v>101</v>
      </c>
      <c r="AD81" s="215" t="s">
        <v>101</v>
      </c>
      <c r="AE81" s="218">
        <v>0</v>
      </c>
      <c r="AF81" s="218">
        <v>0</v>
      </c>
      <c r="AG81" s="215" t="s">
        <v>101</v>
      </c>
      <c r="AH81" s="218">
        <v>0</v>
      </c>
      <c r="AI81" s="216">
        <v>0</v>
      </c>
      <c r="AJ81" s="215" t="s">
        <v>101</v>
      </c>
      <c r="AK81" s="215" t="s">
        <v>101</v>
      </c>
      <c r="AL81" s="216">
        <v>0</v>
      </c>
      <c r="AM81" s="216">
        <v>0</v>
      </c>
      <c r="AN81" s="215" t="s">
        <v>101</v>
      </c>
      <c r="AO81" s="218">
        <v>0</v>
      </c>
      <c r="AP81" s="216">
        <v>0</v>
      </c>
      <c r="AQ81" s="215" t="s">
        <v>101</v>
      </c>
      <c r="AR81" s="215" t="s">
        <v>101</v>
      </c>
      <c r="AS81" s="216">
        <v>0</v>
      </c>
      <c r="AT81" s="216">
        <v>0</v>
      </c>
      <c r="AU81" s="215" t="s">
        <v>101</v>
      </c>
      <c r="AV81" s="215" t="s">
        <v>101</v>
      </c>
    </row>
    <row r="82" spans="1:48" ht="75.75" customHeight="1" x14ac:dyDescent="0.25">
      <c r="A82" s="151" t="s">
        <v>214</v>
      </c>
      <c r="B82" s="152" t="s">
        <v>215</v>
      </c>
      <c r="C82" s="147" t="s">
        <v>101</v>
      </c>
      <c r="D82" s="216">
        <f>'3'!AE80</f>
        <v>0</v>
      </c>
      <c r="E82" s="216">
        <f>'3'!AF80</f>
        <v>0</v>
      </c>
      <c r="F82" s="218">
        <v>0</v>
      </c>
      <c r="G82" s="216">
        <v>0</v>
      </c>
      <c r="H82" s="215" t="s">
        <v>101</v>
      </c>
      <c r="I82" s="215" t="s">
        <v>101</v>
      </c>
      <c r="J82" s="218">
        <v>0</v>
      </c>
      <c r="K82" s="218">
        <v>0</v>
      </c>
      <c r="L82" s="215" t="s">
        <v>101</v>
      </c>
      <c r="M82" s="218">
        <v>0</v>
      </c>
      <c r="N82" s="216">
        <v>0</v>
      </c>
      <c r="O82" s="215" t="s">
        <v>101</v>
      </c>
      <c r="P82" s="215" t="s">
        <v>101</v>
      </c>
      <c r="Q82" s="218">
        <v>0</v>
      </c>
      <c r="R82" s="218">
        <v>0</v>
      </c>
      <c r="S82" s="215" t="s">
        <v>101</v>
      </c>
      <c r="T82" s="218">
        <v>0</v>
      </c>
      <c r="U82" s="216">
        <v>0</v>
      </c>
      <c r="V82" s="215" t="s">
        <v>101</v>
      </c>
      <c r="W82" s="215" t="s">
        <v>101</v>
      </c>
      <c r="X82" s="218">
        <v>0</v>
      </c>
      <c r="Y82" s="218">
        <v>0</v>
      </c>
      <c r="Z82" s="215" t="s">
        <v>101</v>
      </c>
      <c r="AA82" s="218">
        <v>0</v>
      </c>
      <c r="AB82" s="216">
        <v>0</v>
      </c>
      <c r="AC82" s="215" t="s">
        <v>101</v>
      </c>
      <c r="AD82" s="215" t="s">
        <v>101</v>
      </c>
      <c r="AE82" s="218">
        <v>0</v>
      </c>
      <c r="AF82" s="218">
        <v>0</v>
      </c>
      <c r="AG82" s="215" t="s">
        <v>101</v>
      </c>
      <c r="AH82" s="218">
        <v>0</v>
      </c>
      <c r="AI82" s="216">
        <v>0</v>
      </c>
      <c r="AJ82" s="215" t="s">
        <v>101</v>
      </c>
      <c r="AK82" s="215" t="s">
        <v>101</v>
      </c>
      <c r="AL82" s="216">
        <v>0</v>
      </c>
      <c r="AM82" s="216">
        <v>0</v>
      </c>
      <c r="AN82" s="215" t="s">
        <v>101</v>
      </c>
      <c r="AO82" s="218">
        <v>0</v>
      </c>
      <c r="AP82" s="216">
        <v>0</v>
      </c>
      <c r="AQ82" s="215" t="s">
        <v>101</v>
      </c>
      <c r="AR82" s="215" t="s">
        <v>101</v>
      </c>
      <c r="AS82" s="216">
        <v>0</v>
      </c>
      <c r="AT82" s="216">
        <v>0</v>
      </c>
      <c r="AU82" s="215" t="s">
        <v>101</v>
      </c>
      <c r="AV82" s="215" t="s">
        <v>101</v>
      </c>
    </row>
    <row r="83" spans="1:48" ht="75.75" customHeight="1" x14ac:dyDescent="0.25">
      <c r="A83" s="151" t="s">
        <v>216</v>
      </c>
      <c r="B83" s="152" t="s">
        <v>217</v>
      </c>
      <c r="C83" s="147" t="s">
        <v>101</v>
      </c>
      <c r="D83" s="216">
        <f>'3'!AE81</f>
        <v>0</v>
      </c>
      <c r="E83" s="216">
        <f>'3'!AF81</f>
        <v>0</v>
      </c>
      <c r="F83" s="218">
        <v>0</v>
      </c>
      <c r="G83" s="216">
        <v>0</v>
      </c>
      <c r="H83" s="215" t="s">
        <v>101</v>
      </c>
      <c r="I83" s="215" t="s">
        <v>101</v>
      </c>
      <c r="J83" s="218">
        <v>0</v>
      </c>
      <c r="K83" s="218">
        <v>0</v>
      </c>
      <c r="L83" s="215" t="s">
        <v>101</v>
      </c>
      <c r="M83" s="218">
        <v>0</v>
      </c>
      <c r="N83" s="216">
        <v>0</v>
      </c>
      <c r="O83" s="215" t="s">
        <v>101</v>
      </c>
      <c r="P83" s="215" t="s">
        <v>101</v>
      </c>
      <c r="Q83" s="218">
        <v>0</v>
      </c>
      <c r="R83" s="218">
        <v>0</v>
      </c>
      <c r="S83" s="215" t="s">
        <v>101</v>
      </c>
      <c r="T83" s="218">
        <v>0</v>
      </c>
      <c r="U83" s="216">
        <v>0</v>
      </c>
      <c r="V83" s="215" t="s">
        <v>101</v>
      </c>
      <c r="W83" s="215" t="s">
        <v>101</v>
      </c>
      <c r="X83" s="218">
        <v>0</v>
      </c>
      <c r="Y83" s="218">
        <v>0</v>
      </c>
      <c r="Z83" s="215" t="s">
        <v>101</v>
      </c>
      <c r="AA83" s="218">
        <v>0</v>
      </c>
      <c r="AB83" s="216">
        <v>0</v>
      </c>
      <c r="AC83" s="215" t="s">
        <v>101</v>
      </c>
      <c r="AD83" s="215" t="s">
        <v>101</v>
      </c>
      <c r="AE83" s="218">
        <v>0</v>
      </c>
      <c r="AF83" s="218">
        <v>0</v>
      </c>
      <c r="AG83" s="215" t="s">
        <v>101</v>
      </c>
      <c r="AH83" s="218">
        <v>0</v>
      </c>
      <c r="AI83" s="216">
        <v>0</v>
      </c>
      <c r="AJ83" s="215" t="s">
        <v>101</v>
      </c>
      <c r="AK83" s="215" t="s">
        <v>101</v>
      </c>
      <c r="AL83" s="216">
        <v>0</v>
      </c>
      <c r="AM83" s="216">
        <v>0</v>
      </c>
      <c r="AN83" s="215" t="s">
        <v>101</v>
      </c>
      <c r="AO83" s="218">
        <v>0</v>
      </c>
      <c r="AP83" s="216">
        <v>0</v>
      </c>
      <c r="AQ83" s="215" t="s">
        <v>101</v>
      </c>
      <c r="AR83" s="215" t="s">
        <v>101</v>
      </c>
      <c r="AS83" s="216">
        <v>0</v>
      </c>
      <c r="AT83" s="216">
        <v>0</v>
      </c>
      <c r="AU83" s="215" t="s">
        <v>101</v>
      </c>
      <c r="AV83" s="215" t="s">
        <v>101</v>
      </c>
    </row>
    <row r="84" spans="1:48" ht="75.75" customHeight="1" x14ac:dyDescent="0.25">
      <c r="A84" s="151" t="s">
        <v>218</v>
      </c>
      <c r="B84" s="152" t="s">
        <v>219</v>
      </c>
      <c r="C84" s="147" t="s">
        <v>101</v>
      </c>
      <c r="D84" s="216">
        <f>'3'!AE82</f>
        <v>2.7111692399999998</v>
      </c>
      <c r="E84" s="216">
        <f>'3'!AF82</f>
        <v>2.7111692399999998</v>
      </c>
      <c r="F84" s="218">
        <f>F85</f>
        <v>0</v>
      </c>
      <c r="G84" s="216">
        <f>G85</f>
        <v>2.711169220338983</v>
      </c>
      <c r="H84" s="215" t="s">
        <v>101</v>
      </c>
      <c r="I84" s="215" t="s">
        <v>101</v>
      </c>
      <c r="J84" s="218">
        <f>J85</f>
        <v>0</v>
      </c>
      <c r="K84" s="218">
        <f>K85</f>
        <v>0</v>
      </c>
      <c r="L84" s="215" t="s">
        <v>101</v>
      </c>
      <c r="M84" s="218">
        <f>M85</f>
        <v>0</v>
      </c>
      <c r="N84" s="216">
        <f>N85</f>
        <v>2.7111692399999998</v>
      </c>
      <c r="O84" s="215" t="s">
        <v>101</v>
      </c>
      <c r="P84" s="215" t="s">
        <v>101</v>
      </c>
      <c r="Q84" s="218">
        <f>Q85</f>
        <v>0</v>
      </c>
      <c r="R84" s="218">
        <f>R85</f>
        <v>0</v>
      </c>
      <c r="S84" s="215" t="s">
        <v>101</v>
      </c>
      <c r="T84" s="218">
        <f>T85</f>
        <v>0</v>
      </c>
      <c r="U84" s="216">
        <f>U85</f>
        <v>0</v>
      </c>
      <c r="V84" s="215" t="s">
        <v>101</v>
      </c>
      <c r="W84" s="215" t="s">
        <v>101</v>
      </c>
      <c r="X84" s="218">
        <f>X85</f>
        <v>0</v>
      </c>
      <c r="Y84" s="218">
        <f>Y85</f>
        <v>0</v>
      </c>
      <c r="Z84" s="215" t="s">
        <v>101</v>
      </c>
      <c r="AA84" s="218">
        <f>AA85</f>
        <v>0</v>
      </c>
      <c r="AB84" s="216">
        <f>AB85</f>
        <v>0</v>
      </c>
      <c r="AC84" s="215" t="s">
        <v>101</v>
      </c>
      <c r="AD84" s="215" t="s">
        <v>101</v>
      </c>
      <c r="AE84" s="218">
        <f>AE85</f>
        <v>0</v>
      </c>
      <c r="AF84" s="218">
        <f>AF85</f>
        <v>0</v>
      </c>
      <c r="AG84" s="215" t="s">
        <v>101</v>
      </c>
      <c r="AH84" s="218">
        <f>AH85</f>
        <v>0</v>
      </c>
      <c r="AI84" s="216">
        <f>AI85</f>
        <v>2.7111692399999998</v>
      </c>
      <c r="AJ84" s="215" t="s">
        <v>101</v>
      </c>
      <c r="AK84" s="215" t="s">
        <v>101</v>
      </c>
      <c r="AL84" s="216">
        <f>AL85</f>
        <v>0</v>
      </c>
      <c r="AM84" s="216">
        <f>AM85</f>
        <v>0</v>
      </c>
      <c r="AN84" s="215" t="s">
        <v>101</v>
      </c>
      <c r="AO84" s="218">
        <f>AO85</f>
        <v>0</v>
      </c>
      <c r="AP84" s="216">
        <f>AP85</f>
        <v>2.7111692399999998</v>
      </c>
      <c r="AQ84" s="215" t="s">
        <v>101</v>
      </c>
      <c r="AR84" s="215" t="s">
        <v>101</v>
      </c>
      <c r="AS84" s="216">
        <f>AS85</f>
        <v>0</v>
      </c>
      <c r="AT84" s="216">
        <f>AT85</f>
        <v>0</v>
      </c>
      <c r="AU84" s="215" t="s">
        <v>101</v>
      </c>
      <c r="AV84" s="215" t="s">
        <v>101</v>
      </c>
    </row>
    <row r="85" spans="1:48" ht="75.75" customHeight="1" x14ac:dyDescent="0.25">
      <c r="A85" s="151" t="s">
        <v>218</v>
      </c>
      <c r="B85" s="169" t="s">
        <v>220</v>
      </c>
      <c r="C85" s="147" t="s">
        <v>101</v>
      </c>
      <c r="D85" s="216">
        <f>'3'!AE83</f>
        <v>2.7111692399999998</v>
      </c>
      <c r="E85" s="216">
        <f>'3'!AF83</f>
        <v>2.7111692399999998</v>
      </c>
      <c r="F85" s="218">
        <v>0</v>
      </c>
      <c r="G85" s="216">
        <f>3.19917968/1.18</f>
        <v>2.711169220338983</v>
      </c>
      <c r="H85" s="215" t="s">
        <v>101</v>
      </c>
      <c r="I85" s="215" t="s">
        <v>101</v>
      </c>
      <c r="J85" s="218">
        <v>0</v>
      </c>
      <c r="K85" s="218">
        <v>0</v>
      </c>
      <c r="L85" s="215" t="s">
        <v>101</v>
      </c>
      <c r="M85" s="218">
        <v>0</v>
      </c>
      <c r="N85" s="280">
        <v>2.7111692399999998</v>
      </c>
      <c r="O85" s="215" t="s">
        <v>101</v>
      </c>
      <c r="P85" s="215" t="s">
        <v>101</v>
      </c>
      <c r="Q85" s="218">
        <v>0</v>
      </c>
      <c r="R85" s="218">
        <v>0</v>
      </c>
      <c r="S85" s="215" t="s">
        <v>101</v>
      </c>
      <c r="T85" s="218">
        <v>0</v>
      </c>
      <c r="U85" s="216">
        <v>0</v>
      </c>
      <c r="V85" s="215" t="s">
        <v>101</v>
      </c>
      <c r="W85" s="215" t="s">
        <v>101</v>
      </c>
      <c r="X85" s="218">
        <v>0</v>
      </c>
      <c r="Y85" s="218">
        <v>0</v>
      </c>
      <c r="Z85" s="215" t="s">
        <v>101</v>
      </c>
      <c r="AA85" s="218">
        <v>0</v>
      </c>
      <c r="AB85" s="216">
        <v>0</v>
      </c>
      <c r="AC85" s="215" t="s">
        <v>101</v>
      </c>
      <c r="AD85" s="215" t="s">
        <v>101</v>
      </c>
      <c r="AE85" s="218">
        <v>0</v>
      </c>
      <c r="AF85" s="218">
        <v>0</v>
      </c>
      <c r="AG85" s="215" t="s">
        <v>101</v>
      </c>
      <c r="AH85" s="218">
        <v>0</v>
      </c>
      <c r="AI85" s="216">
        <v>2.7111692399999998</v>
      </c>
      <c r="AJ85" s="215" t="s">
        <v>101</v>
      </c>
      <c r="AK85" s="215" t="s">
        <v>101</v>
      </c>
      <c r="AL85" s="216">
        <v>0</v>
      </c>
      <c r="AM85" s="216">
        <v>0</v>
      </c>
      <c r="AN85" s="215" t="s">
        <v>101</v>
      </c>
      <c r="AO85" s="218">
        <v>0</v>
      </c>
      <c r="AP85" s="216">
        <v>2.7111692399999998</v>
      </c>
      <c r="AQ85" s="215" t="s">
        <v>101</v>
      </c>
      <c r="AR85" s="215" t="s">
        <v>101</v>
      </c>
      <c r="AS85" s="216">
        <v>0</v>
      </c>
      <c r="AT85" s="216">
        <v>0</v>
      </c>
      <c r="AU85" s="215" t="s">
        <v>101</v>
      </c>
      <c r="AV85" s="215" t="s">
        <v>101</v>
      </c>
    </row>
    <row r="86" spans="1:48" ht="75.75" customHeight="1" x14ac:dyDescent="0.25">
      <c r="A86" s="151" t="s">
        <v>221</v>
      </c>
      <c r="B86" s="152" t="s">
        <v>222</v>
      </c>
      <c r="C86" s="147" t="s">
        <v>101</v>
      </c>
      <c r="D86" s="216">
        <f>'3'!AE84</f>
        <v>0</v>
      </c>
      <c r="E86" s="216">
        <f>'3'!AF84</f>
        <v>0</v>
      </c>
      <c r="F86" s="218">
        <v>0</v>
      </c>
      <c r="G86" s="216">
        <v>0</v>
      </c>
      <c r="H86" s="215" t="s">
        <v>101</v>
      </c>
      <c r="I86" s="215" t="s">
        <v>101</v>
      </c>
      <c r="J86" s="218">
        <v>0</v>
      </c>
      <c r="K86" s="218">
        <v>0</v>
      </c>
      <c r="L86" s="215" t="s">
        <v>101</v>
      </c>
      <c r="M86" s="218">
        <v>0</v>
      </c>
      <c r="N86" s="216">
        <v>0</v>
      </c>
      <c r="O86" s="215" t="s">
        <v>101</v>
      </c>
      <c r="P86" s="215" t="s">
        <v>101</v>
      </c>
      <c r="Q86" s="218">
        <v>0</v>
      </c>
      <c r="R86" s="218">
        <v>0</v>
      </c>
      <c r="S86" s="215" t="s">
        <v>101</v>
      </c>
      <c r="T86" s="218">
        <v>0</v>
      </c>
      <c r="U86" s="216">
        <v>0</v>
      </c>
      <c r="V86" s="215" t="s">
        <v>101</v>
      </c>
      <c r="W86" s="215" t="s">
        <v>101</v>
      </c>
      <c r="X86" s="218">
        <v>0</v>
      </c>
      <c r="Y86" s="218">
        <v>0</v>
      </c>
      <c r="Z86" s="215" t="s">
        <v>101</v>
      </c>
      <c r="AA86" s="218">
        <v>0</v>
      </c>
      <c r="AB86" s="216">
        <v>0</v>
      </c>
      <c r="AC86" s="215" t="s">
        <v>101</v>
      </c>
      <c r="AD86" s="215" t="s">
        <v>101</v>
      </c>
      <c r="AE86" s="218">
        <v>0</v>
      </c>
      <c r="AF86" s="218">
        <v>0</v>
      </c>
      <c r="AG86" s="215" t="s">
        <v>101</v>
      </c>
      <c r="AH86" s="218">
        <v>0</v>
      </c>
      <c r="AI86" s="216">
        <v>0</v>
      </c>
      <c r="AJ86" s="215" t="s">
        <v>101</v>
      </c>
      <c r="AK86" s="215" t="s">
        <v>101</v>
      </c>
      <c r="AL86" s="216">
        <v>0</v>
      </c>
      <c r="AM86" s="216">
        <v>0</v>
      </c>
      <c r="AN86" s="215" t="s">
        <v>101</v>
      </c>
      <c r="AO86" s="218">
        <v>0</v>
      </c>
      <c r="AP86" s="216">
        <v>0</v>
      </c>
      <c r="AQ86" s="215" t="s">
        <v>101</v>
      </c>
      <c r="AR86" s="215" t="s">
        <v>101</v>
      </c>
      <c r="AS86" s="216">
        <v>0</v>
      </c>
      <c r="AT86" s="216">
        <v>0</v>
      </c>
      <c r="AU86" s="215" t="s">
        <v>101</v>
      </c>
      <c r="AV86" s="215" t="s">
        <v>101</v>
      </c>
    </row>
    <row r="87" spans="1:48" ht="75.75" customHeight="1" x14ac:dyDescent="0.25">
      <c r="A87" s="151" t="s">
        <v>223</v>
      </c>
      <c r="B87" s="152" t="s">
        <v>224</v>
      </c>
      <c r="C87" s="147" t="s">
        <v>101</v>
      </c>
      <c r="D87" s="216">
        <f>'3'!AE85</f>
        <v>0</v>
      </c>
      <c r="E87" s="216">
        <f>'3'!AF85</f>
        <v>0</v>
      </c>
      <c r="F87" s="218">
        <v>0</v>
      </c>
      <c r="G87" s="216">
        <v>0</v>
      </c>
      <c r="H87" s="215" t="s">
        <v>101</v>
      </c>
      <c r="I87" s="215" t="s">
        <v>101</v>
      </c>
      <c r="J87" s="218">
        <v>0</v>
      </c>
      <c r="K87" s="218">
        <v>0</v>
      </c>
      <c r="L87" s="215" t="s">
        <v>101</v>
      </c>
      <c r="M87" s="218">
        <v>0</v>
      </c>
      <c r="N87" s="216">
        <v>0</v>
      </c>
      <c r="O87" s="215" t="s">
        <v>101</v>
      </c>
      <c r="P87" s="215" t="s">
        <v>101</v>
      </c>
      <c r="Q87" s="218">
        <v>0</v>
      </c>
      <c r="R87" s="218">
        <v>0</v>
      </c>
      <c r="S87" s="215" t="s">
        <v>101</v>
      </c>
      <c r="T87" s="218">
        <v>0</v>
      </c>
      <c r="U87" s="216">
        <v>0</v>
      </c>
      <c r="V87" s="215" t="s">
        <v>101</v>
      </c>
      <c r="W87" s="215" t="s">
        <v>101</v>
      </c>
      <c r="X87" s="218">
        <v>0</v>
      </c>
      <c r="Y87" s="218">
        <v>0</v>
      </c>
      <c r="Z87" s="215" t="s">
        <v>101</v>
      </c>
      <c r="AA87" s="218">
        <v>0</v>
      </c>
      <c r="AB87" s="216">
        <v>0</v>
      </c>
      <c r="AC87" s="215" t="s">
        <v>101</v>
      </c>
      <c r="AD87" s="215" t="s">
        <v>101</v>
      </c>
      <c r="AE87" s="218">
        <v>0</v>
      </c>
      <c r="AF87" s="218">
        <v>0</v>
      </c>
      <c r="AG87" s="215" t="s">
        <v>101</v>
      </c>
      <c r="AH87" s="218">
        <v>0</v>
      </c>
      <c r="AI87" s="216">
        <v>0</v>
      </c>
      <c r="AJ87" s="215" t="s">
        <v>101</v>
      </c>
      <c r="AK87" s="215" t="s">
        <v>101</v>
      </c>
      <c r="AL87" s="216">
        <v>0</v>
      </c>
      <c r="AM87" s="216">
        <v>0</v>
      </c>
      <c r="AN87" s="215" t="s">
        <v>101</v>
      </c>
      <c r="AO87" s="218">
        <v>0</v>
      </c>
      <c r="AP87" s="216">
        <v>0</v>
      </c>
      <c r="AQ87" s="215" t="s">
        <v>101</v>
      </c>
      <c r="AR87" s="215" t="s">
        <v>101</v>
      </c>
      <c r="AS87" s="216">
        <v>0</v>
      </c>
      <c r="AT87" s="216">
        <v>0</v>
      </c>
      <c r="AU87" s="215" t="s">
        <v>101</v>
      </c>
      <c r="AV87" s="215" t="s">
        <v>101</v>
      </c>
    </row>
    <row r="88" spans="1:48" ht="75.75" customHeight="1" x14ac:dyDescent="0.25">
      <c r="A88" s="151" t="s">
        <v>225</v>
      </c>
      <c r="B88" s="152" t="s">
        <v>226</v>
      </c>
      <c r="C88" s="147" t="s">
        <v>101</v>
      </c>
      <c r="D88" s="216">
        <f>'3'!AE86</f>
        <v>0</v>
      </c>
      <c r="E88" s="216">
        <f>'3'!AF86</f>
        <v>0</v>
      </c>
      <c r="F88" s="218">
        <f>SUM(F89:F90)</f>
        <v>0</v>
      </c>
      <c r="G88" s="216">
        <f>SUM(G89:G90)</f>
        <v>0</v>
      </c>
      <c r="H88" s="215" t="s">
        <v>101</v>
      </c>
      <c r="I88" s="215" t="s">
        <v>101</v>
      </c>
      <c r="J88" s="218">
        <f>SUM(J89:J90)</f>
        <v>0</v>
      </c>
      <c r="K88" s="218">
        <f>SUM(K89:K90)</f>
        <v>0</v>
      </c>
      <c r="L88" s="215" t="s">
        <v>101</v>
      </c>
      <c r="M88" s="218">
        <f>SUM(M89:M90)</f>
        <v>0</v>
      </c>
      <c r="N88" s="216">
        <f>SUM(N89:N90)</f>
        <v>0</v>
      </c>
      <c r="O88" s="215" t="s">
        <v>101</v>
      </c>
      <c r="P88" s="215" t="s">
        <v>101</v>
      </c>
      <c r="Q88" s="218">
        <f>SUM(Q89:Q90)</f>
        <v>0</v>
      </c>
      <c r="R88" s="218">
        <f>SUM(R89:R90)</f>
        <v>0</v>
      </c>
      <c r="S88" s="215" t="s">
        <v>101</v>
      </c>
      <c r="T88" s="218">
        <f>SUM(T89:T90)</f>
        <v>0</v>
      </c>
      <c r="U88" s="216">
        <f>SUM(U89:U90)</f>
        <v>0</v>
      </c>
      <c r="V88" s="215" t="s">
        <v>101</v>
      </c>
      <c r="W88" s="215" t="s">
        <v>101</v>
      </c>
      <c r="X88" s="218">
        <f>SUM(X89:X90)</f>
        <v>0</v>
      </c>
      <c r="Y88" s="218">
        <f>SUM(Y89:Y90)</f>
        <v>0</v>
      </c>
      <c r="Z88" s="215" t="s">
        <v>101</v>
      </c>
      <c r="AA88" s="218">
        <f>SUM(AA89:AA90)</f>
        <v>0</v>
      </c>
      <c r="AB88" s="216">
        <f>SUM(AB89:AB90)</f>
        <v>0</v>
      </c>
      <c r="AC88" s="215" t="s">
        <v>101</v>
      </c>
      <c r="AD88" s="215" t="s">
        <v>101</v>
      </c>
      <c r="AE88" s="218">
        <f>SUM(AE89:AE90)</f>
        <v>0</v>
      </c>
      <c r="AF88" s="218">
        <f>SUM(AF89:AF90)</f>
        <v>0</v>
      </c>
      <c r="AG88" s="215" t="s">
        <v>101</v>
      </c>
      <c r="AH88" s="218">
        <f>SUM(AH89:AH90)</f>
        <v>0</v>
      </c>
      <c r="AI88" s="216">
        <f>SUM(AI89:AI90)</f>
        <v>0</v>
      </c>
      <c r="AJ88" s="215" t="s">
        <v>101</v>
      </c>
      <c r="AK88" s="215" t="s">
        <v>101</v>
      </c>
      <c r="AL88" s="216">
        <f>SUM(AL89:AL90)</f>
        <v>0</v>
      </c>
      <c r="AM88" s="216">
        <f>SUM(AM89:AM90)</f>
        <v>0</v>
      </c>
      <c r="AN88" s="215" t="s">
        <v>101</v>
      </c>
      <c r="AO88" s="218">
        <f>SUM(AO89:AO90)</f>
        <v>0</v>
      </c>
      <c r="AP88" s="216">
        <f>SUM(AP89:AP90)</f>
        <v>0</v>
      </c>
      <c r="AQ88" s="215" t="s">
        <v>101</v>
      </c>
      <c r="AR88" s="215" t="s">
        <v>101</v>
      </c>
      <c r="AS88" s="216">
        <f>SUM(AS89:AS90)</f>
        <v>0</v>
      </c>
      <c r="AT88" s="216">
        <f>SUM(AT89:AT90)</f>
        <v>0</v>
      </c>
      <c r="AU88" s="215" t="s">
        <v>101</v>
      </c>
      <c r="AV88" s="215" t="s">
        <v>101</v>
      </c>
    </row>
    <row r="89" spans="1:48" ht="75.75" customHeight="1" x14ac:dyDescent="0.25">
      <c r="A89" s="151" t="s">
        <v>227</v>
      </c>
      <c r="B89" s="152" t="s">
        <v>228</v>
      </c>
      <c r="C89" s="147" t="s">
        <v>101</v>
      </c>
      <c r="D89" s="216">
        <f>'3'!AE87</f>
        <v>0</v>
      </c>
      <c r="E89" s="216">
        <f>'3'!AF87</f>
        <v>0</v>
      </c>
      <c r="F89" s="218">
        <v>0</v>
      </c>
      <c r="G89" s="216">
        <v>0</v>
      </c>
      <c r="H89" s="215" t="s">
        <v>101</v>
      </c>
      <c r="I89" s="215" t="s">
        <v>101</v>
      </c>
      <c r="J89" s="218">
        <v>0</v>
      </c>
      <c r="K89" s="218">
        <v>0</v>
      </c>
      <c r="L89" s="215" t="s">
        <v>101</v>
      </c>
      <c r="M89" s="218">
        <v>0</v>
      </c>
      <c r="N89" s="216">
        <v>0</v>
      </c>
      <c r="O89" s="215" t="s">
        <v>101</v>
      </c>
      <c r="P89" s="215" t="s">
        <v>101</v>
      </c>
      <c r="Q89" s="218">
        <v>0</v>
      </c>
      <c r="R89" s="218">
        <v>0</v>
      </c>
      <c r="S89" s="215" t="s">
        <v>101</v>
      </c>
      <c r="T89" s="218">
        <v>0</v>
      </c>
      <c r="U89" s="216">
        <v>0</v>
      </c>
      <c r="V89" s="215" t="s">
        <v>101</v>
      </c>
      <c r="W89" s="215" t="s">
        <v>101</v>
      </c>
      <c r="X89" s="218">
        <v>0</v>
      </c>
      <c r="Y89" s="218">
        <v>0</v>
      </c>
      <c r="Z89" s="215" t="s">
        <v>101</v>
      </c>
      <c r="AA89" s="218">
        <v>0</v>
      </c>
      <c r="AB89" s="216">
        <v>0</v>
      </c>
      <c r="AC89" s="215" t="s">
        <v>101</v>
      </c>
      <c r="AD89" s="215" t="s">
        <v>101</v>
      </c>
      <c r="AE89" s="218">
        <v>0</v>
      </c>
      <c r="AF89" s="218">
        <v>0</v>
      </c>
      <c r="AG89" s="215" t="s">
        <v>101</v>
      </c>
      <c r="AH89" s="218">
        <v>0</v>
      </c>
      <c r="AI89" s="216">
        <v>0</v>
      </c>
      <c r="AJ89" s="215" t="s">
        <v>101</v>
      </c>
      <c r="AK89" s="215" t="s">
        <v>101</v>
      </c>
      <c r="AL89" s="216">
        <v>0</v>
      </c>
      <c r="AM89" s="216">
        <v>0</v>
      </c>
      <c r="AN89" s="215" t="s">
        <v>101</v>
      </c>
      <c r="AO89" s="218">
        <v>0</v>
      </c>
      <c r="AP89" s="216">
        <v>0</v>
      </c>
      <c r="AQ89" s="215" t="s">
        <v>101</v>
      </c>
      <c r="AR89" s="215" t="s">
        <v>101</v>
      </c>
      <c r="AS89" s="216">
        <v>0</v>
      </c>
      <c r="AT89" s="216">
        <v>0</v>
      </c>
      <c r="AU89" s="215" t="s">
        <v>101</v>
      </c>
      <c r="AV89" s="215" t="s">
        <v>101</v>
      </c>
    </row>
    <row r="90" spans="1:48" ht="75.75" customHeight="1" x14ac:dyDescent="0.25">
      <c r="A90" s="151" t="s">
        <v>229</v>
      </c>
      <c r="B90" s="152" t="s">
        <v>230</v>
      </c>
      <c r="C90" s="147" t="s">
        <v>101</v>
      </c>
      <c r="D90" s="216">
        <f>'3'!AE88</f>
        <v>0</v>
      </c>
      <c r="E90" s="216">
        <f>'3'!AF88</f>
        <v>0</v>
      </c>
      <c r="F90" s="218">
        <v>0</v>
      </c>
      <c r="G90" s="216">
        <v>0</v>
      </c>
      <c r="H90" s="215" t="s">
        <v>101</v>
      </c>
      <c r="I90" s="215" t="s">
        <v>101</v>
      </c>
      <c r="J90" s="218">
        <v>0</v>
      </c>
      <c r="K90" s="218">
        <v>0</v>
      </c>
      <c r="L90" s="215" t="s">
        <v>101</v>
      </c>
      <c r="M90" s="218">
        <v>0</v>
      </c>
      <c r="N90" s="216">
        <v>0</v>
      </c>
      <c r="O90" s="215" t="s">
        <v>101</v>
      </c>
      <c r="P90" s="215" t="s">
        <v>101</v>
      </c>
      <c r="Q90" s="218">
        <v>0</v>
      </c>
      <c r="R90" s="218">
        <v>0</v>
      </c>
      <c r="S90" s="215" t="s">
        <v>101</v>
      </c>
      <c r="T90" s="218">
        <v>0</v>
      </c>
      <c r="U90" s="216">
        <v>0</v>
      </c>
      <c r="V90" s="215" t="s">
        <v>101</v>
      </c>
      <c r="W90" s="215" t="s">
        <v>101</v>
      </c>
      <c r="X90" s="218">
        <v>0</v>
      </c>
      <c r="Y90" s="218">
        <v>0</v>
      </c>
      <c r="Z90" s="215" t="s">
        <v>101</v>
      </c>
      <c r="AA90" s="218">
        <v>0</v>
      </c>
      <c r="AB90" s="216">
        <v>0</v>
      </c>
      <c r="AC90" s="215" t="s">
        <v>101</v>
      </c>
      <c r="AD90" s="215" t="s">
        <v>101</v>
      </c>
      <c r="AE90" s="218">
        <v>0</v>
      </c>
      <c r="AF90" s="218">
        <v>0</v>
      </c>
      <c r="AG90" s="215" t="s">
        <v>101</v>
      </c>
      <c r="AH90" s="218">
        <v>0</v>
      </c>
      <c r="AI90" s="216">
        <v>0</v>
      </c>
      <c r="AJ90" s="215" t="s">
        <v>101</v>
      </c>
      <c r="AK90" s="215" t="s">
        <v>101</v>
      </c>
      <c r="AL90" s="216">
        <v>0</v>
      </c>
      <c r="AM90" s="216">
        <v>0</v>
      </c>
      <c r="AN90" s="215" t="s">
        <v>101</v>
      </c>
      <c r="AO90" s="218">
        <v>0</v>
      </c>
      <c r="AP90" s="216">
        <v>0</v>
      </c>
      <c r="AQ90" s="215" t="s">
        <v>101</v>
      </c>
      <c r="AR90" s="215" t="s">
        <v>101</v>
      </c>
      <c r="AS90" s="216">
        <v>0</v>
      </c>
      <c r="AT90" s="216">
        <v>0</v>
      </c>
      <c r="AU90" s="215" t="s">
        <v>101</v>
      </c>
      <c r="AV90" s="215" t="s">
        <v>101</v>
      </c>
    </row>
    <row r="91" spans="1:48" ht="75.75" customHeight="1" x14ac:dyDescent="0.25">
      <c r="A91" s="151" t="s">
        <v>231</v>
      </c>
      <c r="B91" s="152" t="s">
        <v>232</v>
      </c>
      <c r="C91" s="147" t="s">
        <v>101</v>
      </c>
      <c r="D91" s="216">
        <f>'3'!AE89</f>
        <v>0</v>
      </c>
      <c r="E91" s="216">
        <f>'3'!AF89</f>
        <v>0</v>
      </c>
      <c r="F91" s="218">
        <f>SUM(F92:F93)</f>
        <v>0</v>
      </c>
      <c r="G91" s="216">
        <f>SUM(G92:G93)</f>
        <v>0</v>
      </c>
      <c r="H91" s="215" t="s">
        <v>101</v>
      </c>
      <c r="I91" s="215" t="s">
        <v>101</v>
      </c>
      <c r="J91" s="218">
        <f>SUM(J92:J93)</f>
        <v>0</v>
      </c>
      <c r="K91" s="218">
        <f>SUM(K92:K93)</f>
        <v>0</v>
      </c>
      <c r="L91" s="215" t="s">
        <v>101</v>
      </c>
      <c r="M91" s="218">
        <f>SUM(M92:M93)</f>
        <v>0</v>
      </c>
      <c r="N91" s="216">
        <f>SUM(N92:N93)</f>
        <v>0</v>
      </c>
      <c r="O91" s="215" t="s">
        <v>101</v>
      </c>
      <c r="P91" s="215" t="s">
        <v>101</v>
      </c>
      <c r="Q91" s="218">
        <f>SUM(Q92:Q93)</f>
        <v>0</v>
      </c>
      <c r="R91" s="218">
        <f>SUM(R92:R93)</f>
        <v>0</v>
      </c>
      <c r="S91" s="215" t="s">
        <v>101</v>
      </c>
      <c r="T91" s="218">
        <f>SUM(T92:T93)</f>
        <v>0</v>
      </c>
      <c r="U91" s="216">
        <f>SUM(U92:U93)</f>
        <v>0</v>
      </c>
      <c r="V91" s="215" t="s">
        <v>101</v>
      </c>
      <c r="W91" s="215" t="s">
        <v>101</v>
      </c>
      <c r="X91" s="218">
        <f>SUM(X92:X93)</f>
        <v>0</v>
      </c>
      <c r="Y91" s="218">
        <f>SUM(Y92:Y93)</f>
        <v>0</v>
      </c>
      <c r="Z91" s="215" t="s">
        <v>101</v>
      </c>
      <c r="AA91" s="218">
        <f>SUM(AA92:AA93)</f>
        <v>0</v>
      </c>
      <c r="AB91" s="216">
        <f>SUM(AB92:AB93)</f>
        <v>0</v>
      </c>
      <c r="AC91" s="215" t="s">
        <v>101</v>
      </c>
      <c r="AD91" s="215" t="s">
        <v>101</v>
      </c>
      <c r="AE91" s="218">
        <f>SUM(AE92:AE93)</f>
        <v>0</v>
      </c>
      <c r="AF91" s="218">
        <f>SUM(AF92:AF93)</f>
        <v>0</v>
      </c>
      <c r="AG91" s="215" t="s">
        <v>101</v>
      </c>
      <c r="AH91" s="218">
        <f>SUM(AH92:AH93)</f>
        <v>0</v>
      </c>
      <c r="AI91" s="216">
        <f>SUM(AI92:AI93)</f>
        <v>0</v>
      </c>
      <c r="AJ91" s="215" t="s">
        <v>101</v>
      </c>
      <c r="AK91" s="215" t="s">
        <v>101</v>
      </c>
      <c r="AL91" s="216">
        <f>SUM(AL92:AL93)</f>
        <v>0</v>
      </c>
      <c r="AM91" s="216">
        <f>SUM(AM92:AM93)</f>
        <v>0</v>
      </c>
      <c r="AN91" s="215" t="s">
        <v>101</v>
      </c>
      <c r="AO91" s="218">
        <f>SUM(AO92:AO93)</f>
        <v>0</v>
      </c>
      <c r="AP91" s="216">
        <f>SUM(AP92:AP93)</f>
        <v>0</v>
      </c>
      <c r="AQ91" s="215" t="s">
        <v>101</v>
      </c>
      <c r="AR91" s="215" t="s">
        <v>101</v>
      </c>
      <c r="AS91" s="216">
        <f>SUM(AS92:AS93)</f>
        <v>0</v>
      </c>
      <c r="AT91" s="216">
        <f>SUM(AT92:AT93)</f>
        <v>0</v>
      </c>
      <c r="AU91" s="215" t="s">
        <v>101</v>
      </c>
      <c r="AV91" s="215" t="s">
        <v>101</v>
      </c>
    </row>
    <row r="92" spans="1:48" ht="75.75" customHeight="1" x14ac:dyDescent="0.25">
      <c r="A92" s="151" t="s">
        <v>233</v>
      </c>
      <c r="B92" s="152" t="s">
        <v>234</v>
      </c>
      <c r="C92" s="147" t="s">
        <v>101</v>
      </c>
      <c r="D92" s="216">
        <f>'3'!AE90</f>
        <v>0</v>
      </c>
      <c r="E92" s="216">
        <f>'3'!AF90</f>
        <v>0</v>
      </c>
      <c r="F92" s="218">
        <v>0</v>
      </c>
      <c r="G92" s="216">
        <v>0</v>
      </c>
      <c r="H92" s="215" t="s">
        <v>101</v>
      </c>
      <c r="I92" s="215" t="s">
        <v>101</v>
      </c>
      <c r="J92" s="218">
        <v>0</v>
      </c>
      <c r="K92" s="218">
        <v>0</v>
      </c>
      <c r="L92" s="215" t="s">
        <v>101</v>
      </c>
      <c r="M92" s="218">
        <v>0</v>
      </c>
      <c r="N92" s="216">
        <v>0</v>
      </c>
      <c r="O92" s="215" t="s">
        <v>101</v>
      </c>
      <c r="P92" s="215" t="s">
        <v>101</v>
      </c>
      <c r="Q92" s="218">
        <v>0</v>
      </c>
      <c r="R92" s="218">
        <v>0</v>
      </c>
      <c r="S92" s="215" t="s">
        <v>101</v>
      </c>
      <c r="T92" s="218">
        <v>0</v>
      </c>
      <c r="U92" s="216">
        <v>0</v>
      </c>
      <c r="V92" s="215" t="s">
        <v>101</v>
      </c>
      <c r="W92" s="215" t="s">
        <v>101</v>
      </c>
      <c r="X92" s="218">
        <v>0</v>
      </c>
      <c r="Y92" s="218">
        <v>0</v>
      </c>
      <c r="Z92" s="215" t="s">
        <v>101</v>
      </c>
      <c r="AA92" s="218">
        <v>0</v>
      </c>
      <c r="AB92" s="216">
        <v>0</v>
      </c>
      <c r="AC92" s="215" t="s">
        <v>101</v>
      </c>
      <c r="AD92" s="215" t="s">
        <v>101</v>
      </c>
      <c r="AE92" s="218">
        <v>0</v>
      </c>
      <c r="AF92" s="218">
        <v>0</v>
      </c>
      <c r="AG92" s="215" t="s">
        <v>101</v>
      </c>
      <c r="AH92" s="218">
        <v>0</v>
      </c>
      <c r="AI92" s="216">
        <v>0</v>
      </c>
      <c r="AJ92" s="215" t="s">
        <v>101</v>
      </c>
      <c r="AK92" s="215" t="s">
        <v>101</v>
      </c>
      <c r="AL92" s="216">
        <v>0</v>
      </c>
      <c r="AM92" s="216">
        <v>0</v>
      </c>
      <c r="AN92" s="215" t="s">
        <v>101</v>
      </c>
      <c r="AO92" s="218">
        <v>0</v>
      </c>
      <c r="AP92" s="216">
        <v>0</v>
      </c>
      <c r="AQ92" s="215" t="s">
        <v>101</v>
      </c>
      <c r="AR92" s="215" t="s">
        <v>101</v>
      </c>
      <c r="AS92" s="216">
        <v>0</v>
      </c>
      <c r="AT92" s="216">
        <v>0</v>
      </c>
      <c r="AU92" s="215" t="s">
        <v>101</v>
      </c>
      <c r="AV92" s="215" t="s">
        <v>101</v>
      </c>
    </row>
    <row r="93" spans="1:48" ht="75.75" customHeight="1" x14ac:dyDescent="0.25">
      <c r="A93" s="151" t="s">
        <v>235</v>
      </c>
      <c r="B93" s="152" t="s">
        <v>236</v>
      </c>
      <c r="C93" s="147" t="s">
        <v>101</v>
      </c>
      <c r="D93" s="216">
        <f>'3'!AE91</f>
        <v>0</v>
      </c>
      <c r="E93" s="216">
        <f>'3'!AF91</f>
        <v>0</v>
      </c>
      <c r="F93" s="218">
        <v>0</v>
      </c>
      <c r="G93" s="216">
        <v>0</v>
      </c>
      <c r="H93" s="215" t="s">
        <v>101</v>
      </c>
      <c r="I93" s="215" t="s">
        <v>101</v>
      </c>
      <c r="J93" s="218">
        <v>0</v>
      </c>
      <c r="K93" s="218">
        <v>0</v>
      </c>
      <c r="L93" s="215" t="s">
        <v>101</v>
      </c>
      <c r="M93" s="218">
        <v>0</v>
      </c>
      <c r="N93" s="216">
        <v>0</v>
      </c>
      <c r="O93" s="215" t="s">
        <v>101</v>
      </c>
      <c r="P93" s="215" t="s">
        <v>101</v>
      </c>
      <c r="Q93" s="218">
        <v>0</v>
      </c>
      <c r="R93" s="218">
        <v>0</v>
      </c>
      <c r="S93" s="215" t="s">
        <v>101</v>
      </c>
      <c r="T93" s="218">
        <v>0</v>
      </c>
      <c r="U93" s="216">
        <v>0</v>
      </c>
      <c r="V93" s="215" t="s">
        <v>101</v>
      </c>
      <c r="W93" s="215" t="s">
        <v>101</v>
      </c>
      <c r="X93" s="218">
        <v>0</v>
      </c>
      <c r="Y93" s="218">
        <v>0</v>
      </c>
      <c r="Z93" s="215" t="s">
        <v>101</v>
      </c>
      <c r="AA93" s="218">
        <v>0</v>
      </c>
      <c r="AB93" s="216">
        <v>0</v>
      </c>
      <c r="AC93" s="215" t="s">
        <v>101</v>
      </c>
      <c r="AD93" s="215" t="s">
        <v>101</v>
      </c>
      <c r="AE93" s="218">
        <v>0</v>
      </c>
      <c r="AF93" s="218">
        <v>0</v>
      </c>
      <c r="AG93" s="215" t="s">
        <v>101</v>
      </c>
      <c r="AH93" s="218">
        <v>0</v>
      </c>
      <c r="AI93" s="216">
        <v>0</v>
      </c>
      <c r="AJ93" s="215" t="s">
        <v>101</v>
      </c>
      <c r="AK93" s="215" t="s">
        <v>101</v>
      </c>
      <c r="AL93" s="216">
        <v>0</v>
      </c>
      <c r="AM93" s="216">
        <v>0</v>
      </c>
      <c r="AN93" s="215" t="s">
        <v>101</v>
      </c>
      <c r="AO93" s="218">
        <v>0</v>
      </c>
      <c r="AP93" s="216">
        <v>0</v>
      </c>
      <c r="AQ93" s="215" t="s">
        <v>101</v>
      </c>
      <c r="AR93" s="215" t="s">
        <v>101</v>
      </c>
      <c r="AS93" s="216">
        <v>0</v>
      </c>
      <c r="AT93" s="216">
        <v>0</v>
      </c>
      <c r="AU93" s="215" t="s">
        <v>101</v>
      </c>
      <c r="AV93" s="215" t="s">
        <v>101</v>
      </c>
    </row>
    <row r="94" spans="1:48" ht="75.75" customHeight="1" x14ac:dyDescent="0.25">
      <c r="A94" s="151" t="s">
        <v>237</v>
      </c>
      <c r="B94" s="152" t="s">
        <v>238</v>
      </c>
      <c r="C94" s="147" t="s">
        <v>101</v>
      </c>
      <c r="D94" s="216">
        <f>'3'!AE92</f>
        <v>9.8369999999999997</v>
      </c>
      <c r="E94" s="216">
        <f>'3'!AF92</f>
        <v>4.0303199999999997</v>
      </c>
      <c r="F94" s="218">
        <f>SUM(F95:F103)</f>
        <v>0</v>
      </c>
      <c r="G94" s="216">
        <f>SUM(G95:G103)</f>
        <v>2.0880000000000001</v>
      </c>
      <c r="H94" s="215" t="s">
        <v>101</v>
      </c>
      <c r="I94" s="215" t="s">
        <v>101</v>
      </c>
      <c r="J94" s="218">
        <f>SUM(J95:J103)</f>
        <v>0.3</v>
      </c>
      <c r="K94" s="218">
        <f>SUM(K95:K103)</f>
        <v>0.25</v>
      </c>
      <c r="L94" s="215" t="s">
        <v>101</v>
      </c>
      <c r="M94" s="218">
        <f>SUM(M95:M103)</f>
        <v>0</v>
      </c>
      <c r="N94" s="216">
        <f>SUM(N95:N103)</f>
        <v>2.0880000000000001</v>
      </c>
      <c r="O94" s="215" t="s">
        <v>101</v>
      </c>
      <c r="P94" s="215" t="s">
        <v>101</v>
      </c>
      <c r="Q94" s="218">
        <f>SUM(Q95:Q103)</f>
        <v>0.753</v>
      </c>
      <c r="R94" s="218">
        <f>SUM(R95:R103)</f>
        <v>0.25</v>
      </c>
      <c r="S94" s="215" t="s">
        <v>101</v>
      </c>
      <c r="T94" s="218">
        <f>SUM(T95:T103)</f>
        <v>0</v>
      </c>
      <c r="U94" s="216">
        <f>SUM(U95:U103)</f>
        <v>7.7490000000000006</v>
      </c>
      <c r="V94" s="215" t="s">
        <v>101</v>
      </c>
      <c r="W94" s="215" t="s">
        <v>101</v>
      </c>
      <c r="X94" s="218">
        <f>SUM(X95:X103)</f>
        <v>4.41</v>
      </c>
      <c r="Y94" s="218">
        <f>SUM(Y95:Y103)</f>
        <v>0.5</v>
      </c>
      <c r="Z94" s="215" t="s">
        <v>101</v>
      </c>
      <c r="AA94" s="218">
        <f>SUM(AA95:AA103)</f>
        <v>0</v>
      </c>
      <c r="AB94" s="216">
        <f>SUM(AB95:AB103)</f>
        <v>1.94232</v>
      </c>
      <c r="AC94" s="215" t="s">
        <v>101</v>
      </c>
      <c r="AD94" s="215" t="s">
        <v>101</v>
      </c>
      <c r="AE94" s="218">
        <f>SUM(AE95:AE103)</f>
        <v>1.2</v>
      </c>
      <c r="AF94" s="218">
        <f>SUM(AF95:AF103)</f>
        <v>0</v>
      </c>
      <c r="AG94" s="215" t="s">
        <v>101</v>
      </c>
      <c r="AH94" s="218">
        <f>SUM(AH95:AH103)</f>
        <v>0</v>
      </c>
      <c r="AI94" s="216">
        <f>SUM(AI95:AI103)</f>
        <v>9.8369999999999997</v>
      </c>
      <c r="AJ94" s="215" t="s">
        <v>101</v>
      </c>
      <c r="AK94" s="215" t="s">
        <v>101</v>
      </c>
      <c r="AL94" s="216">
        <f>SUM(AL95:AL103)</f>
        <v>5.1630000000000003</v>
      </c>
      <c r="AM94" s="216">
        <f>SUM(AM95:AM103)</f>
        <v>0.75</v>
      </c>
      <c r="AN94" s="215" t="s">
        <v>101</v>
      </c>
      <c r="AO94" s="218">
        <f>SUM(AO95:AO103)</f>
        <v>0</v>
      </c>
      <c r="AP94" s="216">
        <f>SUM(AP95:AP103)</f>
        <v>4.0303199999999997</v>
      </c>
      <c r="AQ94" s="215" t="s">
        <v>101</v>
      </c>
      <c r="AR94" s="215" t="s">
        <v>101</v>
      </c>
      <c r="AS94" s="216">
        <f>SUM(AS95:AS103)</f>
        <v>1.9529999999999998</v>
      </c>
      <c r="AT94" s="216">
        <f>SUM(AT95:AT103)</f>
        <v>0.25</v>
      </c>
      <c r="AU94" s="215" t="s">
        <v>101</v>
      </c>
      <c r="AV94" s="215" t="s">
        <v>101</v>
      </c>
    </row>
    <row r="95" spans="1:48" ht="75.75" customHeight="1" x14ac:dyDescent="0.25">
      <c r="A95" s="151" t="s">
        <v>237</v>
      </c>
      <c r="B95" s="164" t="s">
        <v>239</v>
      </c>
      <c r="C95" s="147" t="s">
        <v>240</v>
      </c>
      <c r="D95" s="216">
        <f>'3'!AE93</f>
        <v>0</v>
      </c>
      <c r="E95" s="216">
        <f>'3'!AF93</f>
        <v>0</v>
      </c>
      <c r="F95" s="218">
        <v>0</v>
      </c>
      <c r="G95" s="216">
        <v>0</v>
      </c>
      <c r="H95" s="215" t="s">
        <v>101</v>
      </c>
      <c r="I95" s="215" t="s">
        <v>101</v>
      </c>
      <c r="J95" s="218">
        <v>0</v>
      </c>
      <c r="K95" s="218">
        <v>0</v>
      </c>
      <c r="L95" s="215" t="s">
        <v>101</v>
      </c>
      <c r="M95" s="218">
        <v>0</v>
      </c>
      <c r="N95" s="216">
        <v>0</v>
      </c>
      <c r="O95" s="215" t="s">
        <v>101</v>
      </c>
      <c r="P95" s="215" t="s">
        <v>101</v>
      </c>
      <c r="Q95" s="218">
        <v>0</v>
      </c>
      <c r="R95" s="218">
        <v>0</v>
      </c>
      <c r="S95" s="215" t="s">
        <v>101</v>
      </c>
      <c r="T95" s="218">
        <v>0</v>
      </c>
      <c r="U95" s="216">
        <v>0</v>
      </c>
      <c r="V95" s="215" t="s">
        <v>101</v>
      </c>
      <c r="W95" s="215" t="s">
        <v>101</v>
      </c>
      <c r="X95" s="218">
        <v>0</v>
      </c>
      <c r="Y95" s="218">
        <v>0</v>
      </c>
      <c r="Z95" s="215" t="s">
        <v>101</v>
      </c>
      <c r="AA95" s="218">
        <v>0</v>
      </c>
      <c r="AB95" s="216">
        <v>0</v>
      </c>
      <c r="AC95" s="215" t="s">
        <v>101</v>
      </c>
      <c r="AD95" s="215" t="s">
        <v>101</v>
      </c>
      <c r="AE95" s="218">
        <v>0</v>
      </c>
      <c r="AF95" s="218">
        <v>0</v>
      </c>
      <c r="AG95" s="215" t="s">
        <v>101</v>
      </c>
      <c r="AH95" s="218">
        <v>0</v>
      </c>
      <c r="AI95" s="216">
        <v>0</v>
      </c>
      <c r="AJ95" s="215" t="s">
        <v>101</v>
      </c>
      <c r="AK95" s="215" t="s">
        <v>101</v>
      </c>
      <c r="AL95" s="216">
        <v>0</v>
      </c>
      <c r="AM95" s="216">
        <v>0</v>
      </c>
      <c r="AN95" s="215" t="s">
        <v>101</v>
      </c>
      <c r="AO95" s="218">
        <v>0</v>
      </c>
      <c r="AP95" s="216">
        <v>0</v>
      </c>
      <c r="AQ95" s="215" t="s">
        <v>101</v>
      </c>
      <c r="AR95" s="215" t="s">
        <v>101</v>
      </c>
      <c r="AS95" s="216">
        <v>0</v>
      </c>
      <c r="AT95" s="216">
        <v>0</v>
      </c>
      <c r="AU95" s="215" t="s">
        <v>101</v>
      </c>
      <c r="AV95" s="215" t="s">
        <v>101</v>
      </c>
    </row>
    <row r="96" spans="1:48" ht="75.75" customHeight="1" x14ac:dyDescent="0.25">
      <c r="A96" s="151" t="s">
        <v>237</v>
      </c>
      <c r="B96" s="164" t="s">
        <v>241</v>
      </c>
      <c r="C96" s="147" t="s">
        <v>242</v>
      </c>
      <c r="D96" s="216">
        <f>'3'!AE94</f>
        <v>1.159</v>
      </c>
      <c r="E96" s="216">
        <f>'3'!AF94</f>
        <v>0</v>
      </c>
      <c r="F96" s="218">
        <v>0</v>
      </c>
      <c r="G96" s="216">
        <v>0</v>
      </c>
      <c r="H96" s="215" t="s">
        <v>101</v>
      </c>
      <c r="I96" s="215" t="s">
        <v>101</v>
      </c>
      <c r="J96" s="218">
        <v>0</v>
      </c>
      <c r="K96" s="218">
        <v>0</v>
      </c>
      <c r="L96" s="215" t="s">
        <v>101</v>
      </c>
      <c r="M96" s="218">
        <v>0</v>
      </c>
      <c r="N96" s="216">
        <v>0</v>
      </c>
      <c r="O96" s="215" t="s">
        <v>101</v>
      </c>
      <c r="P96" s="215" t="s">
        <v>101</v>
      </c>
      <c r="Q96" s="218">
        <v>0</v>
      </c>
      <c r="R96" s="218">
        <v>0</v>
      </c>
      <c r="S96" s="215" t="s">
        <v>101</v>
      </c>
      <c r="T96" s="218">
        <v>0</v>
      </c>
      <c r="U96" s="216">
        <v>1.159</v>
      </c>
      <c r="V96" s="215" t="s">
        <v>101</v>
      </c>
      <c r="W96" s="215" t="s">
        <v>101</v>
      </c>
      <c r="X96" s="218">
        <v>1</v>
      </c>
      <c r="Y96" s="218">
        <v>0</v>
      </c>
      <c r="Z96" s="215" t="s">
        <v>101</v>
      </c>
      <c r="AA96" s="218">
        <v>0</v>
      </c>
      <c r="AB96" s="216">
        <v>0</v>
      </c>
      <c r="AC96" s="215" t="s">
        <v>101</v>
      </c>
      <c r="AD96" s="215" t="s">
        <v>101</v>
      </c>
      <c r="AE96" s="218">
        <v>0</v>
      </c>
      <c r="AF96" s="218">
        <v>0</v>
      </c>
      <c r="AG96" s="215" t="s">
        <v>101</v>
      </c>
      <c r="AH96" s="218">
        <v>0</v>
      </c>
      <c r="AI96" s="216">
        <v>1.159</v>
      </c>
      <c r="AJ96" s="215" t="s">
        <v>101</v>
      </c>
      <c r="AK96" s="215" t="s">
        <v>101</v>
      </c>
      <c r="AL96" s="216">
        <v>1</v>
      </c>
      <c r="AM96" s="216">
        <v>0</v>
      </c>
      <c r="AN96" s="215" t="s">
        <v>101</v>
      </c>
      <c r="AO96" s="218">
        <v>0</v>
      </c>
      <c r="AP96" s="216">
        <v>0</v>
      </c>
      <c r="AQ96" s="215" t="s">
        <v>101</v>
      </c>
      <c r="AR96" s="215" t="s">
        <v>101</v>
      </c>
      <c r="AS96" s="216">
        <v>0</v>
      </c>
      <c r="AT96" s="216">
        <v>0</v>
      </c>
      <c r="AU96" s="215" t="s">
        <v>101</v>
      </c>
      <c r="AV96" s="223" t="s">
        <v>359</v>
      </c>
    </row>
    <row r="97" spans="1:48" ht="75.75" customHeight="1" x14ac:dyDescent="0.25">
      <c r="A97" s="151" t="s">
        <v>237</v>
      </c>
      <c r="B97" s="164" t="s">
        <v>243</v>
      </c>
      <c r="C97" s="147" t="s">
        <v>244</v>
      </c>
      <c r="D97" s="216">
        <f>'3'!AE95</f>
        <v>3.2</v>
      </c>
      <c r="E97" s="216">
        <f>'3'!AF95</f>
        <v>0</v>
      </c>
      <c r="F97" s="218">
        <v>0</v>
      </c>
      <c r="G97" s="216">
        <v>0</v>
      </c>
      <c r="H97" s="215" t="s">
        <v>101</v>
      </c>
      <c r="I97" s="215" t="s">
        <v>101</v>
      </c>
      <c r="J97" s="218">
        <v>0</v>
      </c>
      <c r="K97" s="218">
        <v>0</v>
      </c>
      <c r="L97" s="215" t="s">
        <v>101</v>
      </c>
      <c r="M97" s="218">
        <v>0</v>
      </c>
      <c r="N97" s="216">
        <v>0</v>
      </c>
      <c r="O97" s="215" t="s">
        <v>101</v>
      </c>
      <c r="P97" s="215" t="s">
        <v>101</v>
      </c>
      <c r="Q97" s="218">
        <v>0</v>
      </c>
      <c r="R97" s="218">
        <v>0</v>
      </c>
      <c r="S97" s="215" t="s">
        <v>101</v>
      </c>
      <c r="T97" s="218">
        <v>0</v>
      </c>
      <c r="U97" s="216">
        <v>3.2</v>
      </c>
      <c r="V97" s="215" t="s">
        <v>101</v>
      </c>
      <c r="W97" s="215" t="s">
        <v>101</v>
      </c>
      <c r="X97" s="218">
        <v>3.41</v>
      </c>
      <c r="Y97" s="218">
        <v>0</v>
      </c>
      <c r="Z97" s="215" t="s">
        <v>101</v>
      </c>
      <c r="AA97" s="218">
        <v>0</v>
      </c>
      <c r="AB97" s="216">
        <v>0</v>
      </c>
      <c r="AC97" s="215" t="s">
        <v>101</v>
      </c>
      <c r="AD97" s="215" t="s">
        <v>101</v>
      </c>
      <c r="AE97" s="218">
        <v>0</v>
      </c>
      <c r="AF97" s="218">
        <v>0</v>
      </c>
      <c r="AG97" s="215" t="s">
        <v>101</v>
      </c>
      <c r="AH97" s="218">
        <v>0</v>
      </c>
      <c r="AI97" s="216">
        <v>3.2</v>
      </c>
      <c r="AJ97" s="215" t="s">
        <v>101</v>
      </c>
      <c r="AK97" s="215" t="s">
        <v>101</v>
      </c>
      <c r="AL97" s="216">
        <v>3.41</v>
      </c>
      <c r="AM97" s="216">
        <v>0</v>
      </c>
      <c r="AN97" s="215" t="s">
        <v>101</v>
      </c>
      <c r="AO97" s="218">
        <v>0</v>
      </c>
      <c r="AP97" s="216">
        <v>0</v>
      </c>
      <c r="AQ97" s="215" t="s">
        <v>101</v>
      </c>
      <c r="AR97" s="215" t="s">
        <v>101</v>
      </c>
      <c r="AS97" s="216">
        <v>0</v>
      </c>
      <c r="AT97" s="216">
        <v>0</v>
      </c>
      <c r="AU97" s="215" t="s">
        <v>101</v>
      </c>
      <c r="AV97" s="223" t="s">
        <v>359</v>
      </c>
    </row>
    <row r="98" spans="1:48" ht="75.75" customHeight="1" x14ac:dyDescent="0.25">
      <c r="A98" s="151" t="s">
        <v>237</v>
      </c>
      <c r="B98" s="164" t="s">
        <v>245</v>
      </c>
      <c r="C98" s="147" t="s">
        <v>246</v>
      </c>
      <c r="D98" s="216">
        <f>'3'!AE96</f>
        <v>0</v>
      </c>
      <c r="E98" s="216">
        <f>'3'!AF96</f>
        <v>0</v>
      </c>
      <c r="F98" s="218">
        <v>0</v>
      </c>
      <c r="G98" s="216">
        <v>0</v>
      </c>
      <c r="H98" s="215" t="s">
        <v>101</v>
      </c>
      <c r="I98" s="215" t="s">
        <v>101</v>
      </c>
      <c r="J98" s="218">
        <v>0</v>
      </c>
      <c r="K98" s="218">
        <v>0</v>
      </c>
      <c r="L98" s="215" t="s">
        <v>101</v>
      </c>
      <c r="M98" s="218">
        <v>0</v>
      </c>
      <c r="N98" s="216">
        <v>0</v>
      </c>
      <c r="O98" s="215" t="s">
        <v>101</v>
      </c>
      <c r="P98" s="215" t="s">
        <v>101</v>
      </c>
      <c r="Q98" s="218">
        <v>0</v>
      </c>
      <c r="R98" s="218">
        <v>0</v>
      </c>
      <c r="S98" s="215" t="s">
        <v>101</v>
      </c>
      <c r="T98" s="218">
        <v>0</v>
      </c>
      <c r="U98" s="216">
        <v>0</v>
      </c>
      <c r="V98" s="215" t="s">
        <v>101</v>
      </c>
      <c r="W98" s="215" t="s">
        <v>101</v>
      </c>
      <c r="X98" s="218">
        <v>0</v>
      </c>
      <c r="Y98" s="218">
        <v>0</v>
      </c>
      <c r="Z98" s="215" t="s">
        <v>101</v>
      </c>
      <c r="AA98" s="218">
        <v>0</v>
      </c>
      <c r="AB98" s="216">
        <v>0</v>
      </c>
      <c r="AC98" s="215" t="s">
        <v>101</v>
      </c>
      <c r="AD98" s="215" t="s">
        <v>101</v>
      </c>
      <c r="AE98" s="218">
        <v>0</v>
      </c>
      <c r="AF98" s="218">
        <v>0</v>
      </c>
      <c r="AG98" s="215" t="s">
        <v>101</v>
      </c>
      <c r="AH98" s="218">
        <v>0</v>
      </c>
      <c r="AI98" s="216">
        <v>0</v>
      </c>
      <c r="AJ98" s="215" t="s">
        <v>101</v>
      </c>
      <c r="AK98" s="215" t="s">
        <v>101</v>
      </c>
      <c r="AL98" s="216">
        <v>0</v>
      </c>
      <c r="AM98" s="216">
        <v>0</v>
      </c>
      <c r="AN98" s="215" t="s">
        <v>101</v>
      </c>
      <c r="AO98" s="218">
        <v>0</v>
      </c>
      <c r="AP98" s="216">
        <v>0</v>
      </c>
      <c r="AQ98" s="215" t="s">
        <v>101</v>
      </c>
      <c r="AR98" s="215" t="s">
        <v>101</v>
      </c>
      <c r="AS98" s="216">
        <v>0</v>
      </c>
      <c r="AT98" s="216">
        <v>0</v>
      </c>
      <c r="AU98" s="215" t="s">
        <v>101</v>
      </c>
      <c r="AV98" s="223" t="s">
        <v>101</v>
      </c>
    </row>
    <row r="99" spans="1:48" ht="75.75" customHeight="1" x14ac:dyDescent="0.25">
      <c r="A99" s="151" t="s">
        <v>237</v>
      </c>
      <c r="B99" s="171" t="s">
        <v>247</v>
      </c>
      <c r="C99" s="147" t="s">
        <v>248</v>
      </c>
      <c r="D99" s="216">
        <f>'3'!AE97</f>
        <v>0</v>
      </c>
      <c r="E99" s="216">
        <f>'3'!AF97</f>
        <v>0.95052999999999999</v>
      </c>
      <c r="F99" s="218">
        <v>0</v>
      </c>
      <c r="G99" s="216">
        <v>0</v>
      </c>
      <c r="H99" s="215" t="s">
        <v>101</v>
      </c>
      <c r="I99" s="215" t="s">
        <v>101</v>
      </c>
      <c r="J99" s="218">
        <v>0</v>
      </c>
      <c r="K99" s="275">
        <v>0</v>
      </c>
      <c r="L99" s="275" t="s">
        <v>101</v>
      </c>
      <c r="M99" s="275">
        <v>0</v>
      </c>
      <c r="N99" s="276">
        <v>0</v>
      </c>
      <c r="O99" s="275" t="s">
        <v>101</v>
      </c>
      <c r="P99" s="275" t="s">
        <v>101</v>
      </c>
      <c r="Q99" s="275">
        <v>0</v>
      </c>
      <c r="R99" s="275">
        <v>0</v>
      </c>
      <c r="S99" s="275" t="s">
        <v>101</v>
      </c>
      <c r="T99" s="275">
        <v>0</v>
      </c>
      <c r="U99" s="276">
        <v>0</v>
      </c>
      <c r="V99" s="275" t="s">
        <v>101</v>
      </c>
      <c r="W99" s="275" t="s">
        <v>101</v>
      </c>
      <c r="X99" s="275">
        <v>0</v>
      </c>
      <c r="Y99" s="275">
        <v>0</v>
      </c>
      <c r="Z99" s="215" t="s">
        <v>101</v>
      </c>
      <c r="AA99" s="218">
        <v>0</v>
      </c>
      <c r="AB99" s="257">
        <v>0.95052999999999999</v>
      </c>
      <c r="AC99" s="215">
        <v>0.25</v>
      </c>
      <c r="AD99" s="215" t="s">
        <v>101</v>
      </c>
      <c r="AE99" s="218">
        <v>0.6</v>
      </c>
      <c r="AF99" s="218">
        <v>0</v>
      </c>
      <c r="AG99" s="215" t="s">
        <v>101</v>
      </c>
      <c r="AH99" s="218">
        <v>0</v>
      </c>
      <c r="AI99" s="216">
        <v>0</v>
      </c>
      <c r="AJ99" s="215" t="s">
        <v>101</v>
      </c>
      <c r="AK99" s="215" t="s">
        <v>101</v>
      </c>
      <c r="AL99" s="216">
        <v>0</v>
      </c>
      <c r="AM99" s="216">
        <v>0</v>
      </c>
      <c r="AN99" s="215" t="s">
        <v>101</v>
      </c>
      <c r="AO99" s="218">
        <v>0</v>
      </c>
      <c r="AP99" s="216">
        <v>0.95052999999999999</v>
      </c>
      <c r="AQ99" s="215">
        <v>0.25</v>
      </c>
      <c r="AR99" s="215" t="s">
        <v>101</v>
      </c>
      <c r="AS99" s="216">
        <v>0.6</v>
      </c>
      <c r="AT99" s="216">
        <v>0</v>
      </c>
      <c r="AU99" s="215" t="s">
        <v>101</v>
      </c>
      <c r="AV99" s="223" t="s">
        <v>360</v>
      </c>
    </row>
    <row r="100" spans="1:48" ht="75.75" customHeight="1" x14ac:dyDescent="0.25">
      <c r="A100" s="151" t="s">
        <v>237</v>
      </c>
      <c r="B100" s="171" t="s">
        <v>249</v>
      </c>
      <c r="C100" s="147" t="s">
        <v>250</v>
      </c>
      <c r="D100" s="216">
        <f>'3'!AE98</f>
        <v>0</v>
      </c>
      <c r="E100" s="216">
        <f>'3'!AF98</f>
        <v>0.99178999999999995</v>
      </c>
      <c r="F100" s="218">
        <v>0</v>
      </c>
      <c r="G100" s="216">
        <v>0</v>
      </c>
      <c r="H100" s="215" t="s">
        <v>101</v>
      </c>
      <c r="I100" s="215" t="s">
        <v>101</v>
      </c>
      <c r="J100" s="218">
        <v>0</v>
      </c>
      <c r="K100" s="275">
        <v>0</v>
      </c>
      <c r="L100" s="275" t="s">
        <v>101</v>
      </c>
      <c r="M100" s="275">
        <v>0</v>
      </c>
      <c r="N100" s="276">
        <v>0</v>
      </c>
      <c r="O100" s="275" t="s">
        <v>101</v>
      </c>
      <c r="P100" s="275" t="s">
        <v>101</v>
      </c>
      <c r="Q100" s="275">
        <v>0</v>
      </c>
      <c r="R100" s="275">
        <v>0</v>
      </c>
      <c r="S100" s="275" t="s">
        <v>101</v>
      </c>
      <c r="T100" s="275">
        <v>0</v>
      </c>
      <c r="U100" s="276">
        <v>0</v>
      </c>
      <c r="V100" s="275" t="s">
        <v>101</v>
      </c>
      <c r="W100" s="275" t="s">
        <v>101</v>
      </c>
      <c r="X100" s="275">
        <v>0</v>
      </c>
      <c r="Y100" s="275">
        <v>0</v>
      </c>
      <c r="Z100" s="215" t="s">
        <v>101</v>
      </c>
      <c r="AA100" s="218">
        <v>0</v>
      </c>
      <c r="AB100" s="257">
        <v>0.99178999999999995</v>
      </c>
      <c r="AC100" s="215">
        <v>0.25</v>
      </c>
      <c r="AD100" s="215" t="s">
        <v>101</v>
      </c>
      <c r="AE100" s="218">
        <v>0.6</v>
      </c>
      <c r="AF100" s="218">
        <v>0</v>
      </c>
      <c r="AG100" s="215" t="s">
        <v>101</v>
      </c>
      <c r="AH100" s="218">
        <v>0</v>
      </c>
      <c r="AI100" s="216">
        <v>0</v>
      </c>
      <c r="AJ100" s="215" t="s">
        <v>101</v>
      </c>
      <c r="AK100" s="215" t="s">
        <v>101</v>
      </c>
      <c r="AL100" s="216">
        <v>0</v>
      </c>
      <c r="AM100" s="216">
        <v>0</v>
      </c>
      <c r="AN100" s="215" t="s">
        <v>101</v>
      </c>
      <c r="AO100" s="218">
        <v>0</v>
      </c>
      <c r="AP100" s="216">
        <v>0.99178999999999995</v>
      </c>
      <c r="AQ100" s="215">
        <v>0.25</v>
      </c>
      <c r="AR100" s="215" t="s">
        <v>101</v>
      </c>
      <c r="AS100" s="216">
        <v>0.6</v>
      </c>
      <c r="AT100" s="216">
        <v>0</v>
      </c>
      <c r="AU100" s="215" t="s">
        <v>101</v>
      </c>
      <c r="AV100" s="223" t="s">
        <v>360</v>
      </c>
    </row>
    <row r="101" spans="1:48" ht="75.75" customHeight="1" x14ac:dyDescent="0.25">
      <c r="A101" s="151" t="s">
        <v>237</v>
      </c>
      <c r="B101" s="168" t="s">
        <v>251</v>
      </c>
      <c r="C101" s="147" t="s">
        <v>252</v>
      </c>
      <c r="D101" s="216">
        <f>'3'!AE99</f>
        <v>1.6950000000000001</v>
      </c>
      <c r="E101" s="216">
        <f>'3'!AF99</f>
        <v>0</v>
      </c>
      <c r="F101" s="218">
        <v>0</v>
      </c>
      <c r="G101" s="216">
        <v>0</v>
      </c>
      <c r="H101" s="215" t="s">
        <v>101</v>
      </c>
      <c r="I101" s="215" t="s">
        <v>101</v>
      </c>
      <c r="J101" s="218">
        <v>0</v>
      </c>
      <c r="K101" s="218">
        <v>0</v>
      </c>
      <c r="L101" s="215" t="s">
        <v>101</v>
      </c>
      <c r="M101" s="218">
        <v>0</v>
      </c>
      <c r="N101" s="216">
        <v>0</v>
      </c>
      <c r="O101" s="215" t="s">
        <v>101</v>
      </c>
      <c r="P101" s="215" t="s">
        <v>101</v>
      </c>
      <c r="Q101" s="218">
        <v>0</v>
      </c>
      <c r="R101" s="218">
        <v>0</v>
      </c>
      <c r="S101" s="215" t="s">
        <v>101</v>
      </c>
      <c r="T101" s="218">
        <v>0</v>
      </c>
      <c r="U101" s="216">
        <v>1.6950000000000001</v>
      </c>
      <c r="V101" s="215" t="s">
        <v>101</v>
      </c>
      <c r="W101" s="215" t="s">
        <v>101</v>
      </c>
      <c r="X101" s="218">
        <v>0</v>
      </c>
      <c r="Y101" s="218">
        <v>0.25</v>
      </c>
      <c r="Z101" s="215" t="s">
        <v>101</v>
      </c>
      <c r="AA101" s="218">
        <v>0</v>
      </c>
      <c r="AB101" s="216">
        <v>0</v>
      </c>
      <c r="AC101" s="215" t="s">
        <v>101</v>
      </c>
      <c r="AD101" s="215" t="s">
        <v>101</v>
      </c>
      <c r="AE101" s="218">
        <v>0</v>
      </c>
      <c r="AF101" s="218">
        <v>0</v>
      </c>
      <c r="AG101" s="215" t="s">
        <v>101</v>
      </c>
      <c r="AH101" s="218">
        <v>0</v>
      </c>
      <c r="AI101" s="216">
        <v>1.6950000000000001</v>
      </c>
      <c r="AJ101" s="215" t="s">
        <v>101</v>
      </c>
      <c r="AK101" s="215" t="s">
        <v>101</v>
      </c>
      <c r="AL101" s="216">
        <v>0</v>
      </c>
      <c r="AM101" s="216">
        <v>0.25</v>
      </c>
      <c r="AN101" s="215" t="s">
        <v>101</v>
      </c>
      <c r="AO101" s="218">
        <v>0</v>
      </c>
      <c r="AP101" s="216">
        <v>0</v>
      </c>
      <c r="AQ101" s="215" t="s">
        <v>101</v>
      </c>
      <c r="AR101" s="215" t="s">
        <v>101</v>
      </c>
      <c r="AS101" s="216">
        <v>0</v>
      </c>
      <c r="AT101" s="216">
        <v>0</v>
      </c>
      <c r="AU101" s="215" t="s">
        <v>101</v>
      </c>
      <c r="AV101" s="223" t="s">
        <v>361</v>
      </c>
    </row>
    <row r="102" spans="1:48" ht="75.75" customHeight="1" x14ac:dyDescent="0.25">
      <c r="A102" s="151" t="s">
        <v>237</v>
      </c>
      <c r="B102" s="169" t="s">
        <v>253</v>
      </c>
      <c r="C102" s="147" t="s">
        <v>254</v>
      </c>
      <c r="D102" s="216">
        <f>'3'!AE100</f>
        <v>2.0880000000000001</v>
      </c>
      <c r="E102" s="216">
        <f>'3'!AF100</f>
        <v>2.0880000000000001</v>
      </c>
      <c r="F102" s="218">
        <v>0</v>
      </c>
      <c r="G102" s="216">
        <f>2.46384/1.18</f>
        <v>2.0880000000000001</v>
      </c>
      <c r="H102" s="215" t="s">
        <v>101</v>
      </c>
      <c r="I102" s="215" t="s">
        <v>101</v>
      </c>
      <c r="J102" s="218">
        <v>0.3</v>
      </c>
      <c r="K102" s="218">
        <v>0.25</v>
      </c>
      <c r="L102" s="215" t="s">
        <v>101</v>
      </c>
      <c r="M102" s="218">
        <v>0</v>
      </c>
      <c r="N102" s="216">
        <v>2.0880000000000001</v>
      </c>
      <c r="O102" s="215" t="s">
        <v>101</v>
      </c>
      <c r="P102" s="215" t="s">
        <v>101</v>
      </c>
      <c r="Q102" s="218">
        <v>0.753</v>
      </c>
      <c r="R102" s="218">
        <v>0.25</v>
      </c>
      <c r="S102" s="215" t="s">
        <v>101</v>
      </c>
      <c r="T102" s="218">
        <v>0</v>
      </c>
      <c r="U102" s="216">
        <v>0</v>
      </c>
      <c r="V102" s="215" t="s">
        <v>101</v>
      </c>
      <c r="W102" s="215" t="s">
        <v>101</v>
      </c>
      <c r="X102" s="218">
        <v>0</v>
      </c>
      <c r="Y102" s="218">
        <v>0</v>
      </c>
      <c r="Z102" s="215" t="s">
        <v>101</v>
      </c>
      <c r="AA102" s="218">
        <v>0</v>
      </c>
      <c r="AB102" s="216">
        <v>0</v>
      </c>
      <c r="AC102" s="215" t="s">
        <v>101</v>
      </c>
      <c r="AD102" s="215" t="s">
        <v>101</v>
      </c>
      <c r="AE102" s="218">
        <v>0</v>
      </c>
      <c r="AF102" s="218">
        <v>0</v>
      </c>
      <c r="AG102" s="215" t="s">
        <v>101</v>
      </c>
      <c r="AH102" s="218">
        <v>0</v>
      </c>
      <c r="AI102" s="216">
        <v>2.0880000000000001</v>
      </c>
      <c r="AJ102" s="215" t="s">
        <v>101</v>
      </c>
      <c r="AK102" s="215" t="s">
        <v>101</v>
      </c>
      <c r="AL102" s="216">
        <v>0.753</v>
      </c>
      <c r="AM102" s="216">
        <v>0.25</v>
      </c>
      <c r="AN102" s="215" t="s">
        <v>101</v>
      </c>
      <c r="AO102" s="218">
        <v>0</v>
      </c>
      <c r="AP102" s="216">
        <v>2.0880000000000001</v>
      </c>
      <c r="AQ102" s="215" t="s">
        <v>101</v>
      </c>
      <c r="AR102" s="215" t="s">
        <v>101</v>
      </c>
      <c r="AS102" s="216">
        <v>0.753</v>
      </c>
      <c r="AT102" s="216">
        <v>0.25</v>
      </c>
      <c r="AU102" s="215" t="s">
        <v>101</v>
      </c>
      <c r="AV102" s="215" t="s">
        <v>101</v>
      </c>
    </row>
    <row r="103" spans="1:48" ht="75.75" customHeight="1" x14ac:dyDescent="0.25">
      <c r="A103" s="151" t="s">
        <v>237</v>
      </c>
      <c r="B103" s="168" t="s">
        <v>255</v>
      </c>
      <c r="C103" s="147" t="s">
        <v>256</v>
      </c>
      <c r="D103" s="216">
        <f>'3'!AE101</f>
        <v>1.6950000000000001</v>
      </c>
      <c r="E103" s="216">
        <f>'3'!AF101</f>
        <v>0</v>
      </c>
      <c r="F103" s="218">
        <v>0</v>
      </c>
      <c r="G103" s="216">
        <v>0</v>
      </c>
      <c r="H103" s="215" t="s">
        <v>101</v>
      </c>
      <c r="I103" s="215" t="s">
        <v>101</v>
      </c>
      <c r="J103" s="218">
        <v>0</v>
      </c>
      <c r="K103" s="218">
        <v>0</v>
      </c>
      <c r="L103" s="215" t="s">
        <v>101</v>
      </c>
      <c r="M103" s="218">
        <v>0</v>
      </c>
      <c r="N103" s="216">
        <v>0</v>
      </c>
      <c r="O103" s="215" t="s">
        <v>101</v>
      </c>
      <c r="P103" s="215" t="s">
        <v>101</v>
      </c>
      <c r="Q103" s="218">
        <v>0</v>
      </c>
      <c r="R103" s="218">
        <v>0</v>
      </c>
      <c r="S103" s="215" t="s">
        <v>101</v>
      </c>
      <c r="T103" s="218">
        <v>0</v>
      </c>
      <c r="U103" s="216">
        <v>1.6950000000000001</v>
      </c>
      <c r="V103" s="215" t="s">
        <v>101</v>
      </c>
      <c r="W103" s="215" t="s">
        <v>101</v>
      </c>
      <c r="X103" s="218">
        <v>0</v>
      </c>
      <c r="Y103" s="218">
        <v>0.25</v>
      </c>
      <c r="Z103" s="215" t="s">
        <v>101</v>
      </c>
      <c r="AA103" s="218">
        <v>0</v>
      </c>
      <c r="AB103" s="216">
        <v>0</v>
      </c>
      <c r="AC103" s="215" t="s">
        <v>101</v>
      </c>
      <c r="AD103" s="215" t="s">
        <v>101</v>
      </c>
      <c r="AE103" s="218">
        <v>0</v>
      </c>
      <c r="AF103" s="218">
        <v>0</v>
      </c>
      <c r="AG103" s="215" t="s">
        <v>101</v>
      </c>
      <c r="AH103" s="218">
        <v>0</v>
      </c>
      <c r="AI103" s="216">
        <v>1.6950000000000001</v>
      </c>
      <c r="AJ103" s="215" t="s">
        <v>101</v>
      </c>
      <c r="AK103" s="215" t="s">
        <v>101</v>
      </c>
      <c r="AL103" s="216">
        <v>0</v>
      </c>
      <c r="AM103" s="216">
        <v>0.25</v>
      </c>
      <c r="AN103" s="215" t="s">
        <v>101</v>
      </c>
      <c r="AO103" s="218">
        <v>0</v>
      </c>
      <c r="AP103" s="216">
        <v>0</v>
      </c>
      <c r="AQ103" s="215" t="s">
        <v>101</v>
      </c>
      <c r="AR103" s="215" t="s">
        <v>101</v>
      </c>
      <c r="AS103" s="216">
        <v>0</v>
      </c>
      <c r="AT103" s="216">
        <v>0</v>
      </c>
      <c r="AU103" s="215" t="s">
        <v>101</v>
      </c>
      <c r="AV103" s="223" t="s">
        <v>361</v>
      </c>
    </row>
    <row r="104" spans="1:48" ht="75.75" customHeight="1" x14ac:dyDescent="0.25">
      <c r="A104" s="151" t="s">
        <v>257</v>
      </c>
      <c r="B104" s="152" t="s">
        <v>258</v>
      </c>
      <c r="C104" s="147" t="s">
        <v>101</v>
      </c>
      <c r="D104" s="216">
        <f>'3'!AE102</f>
        <v>0</v>
      </c>
      <c r="E104" s="216">
        <f>'3'!AF102</f>
        <v>0</v>
      </c>
      <c r="F104" s="218">
        <v>0</v>
      </c>
      <c r="G104" s="216">
        <v>0</v>
      </c>
      <c r="H104" s="215" t="s">
        <v>101</v>
      </c>
      <c r="I104" s="215" t="s">
        <v>101</v>
      </c>
      <c r="J104" s="218">
        <v>0</v>
      </c>
      <c r="K104" s="218">
        <v>0</v>
      </c>
      <c r="L104" s="215" t="s">
        <v>101</v>
      </c>
      <c r="M104" s="218">
        <v>0</v>
      </c>
      <c r="N104" s="216">
        <v>0</v>
      </c>
      <c r="O104" s="215" t="s">
        <v>101</v>
      </c>
      <c r="P104" s="215" t="s">
        <v>101</v>
      </c>
      <c r="Q104" s="218">
        <v>0</v>
      </c>
      <c r="R104" s="218">
        <v>0</v>
      </c>
      <c r="S104" s="215" t="s">
        <v>101</v>
      </c>
      <c r="T104" s="218">
        <v>0</v>
      </c>
      <c r="U104" s="216">
        <v>0</v>
      </c>
      <c r="V104" s="215" t="s">
        <v>101</v>
      </c>
      <c r="W104" s="215" t="s">
        <v>101</v>
      </c>
      <c r="X104" s="218">
        <v>0</v>
      </c>
      <c r="Y104" s="218">
        <v>0</v>
      </c>
      <c r="Z104" s="215" t="s">
        <v>101</v>
      </c>
      <c r="AA104" s="218">
        <v>0</v>
      </c>
      <c r="AB104" s="216">
        <v>0</v>
      </c>
      <c r="AC104" s="215" t="s">
        <v>101</v>
      </c>
      <c r="AD104" s="215" t="s">
        <v>101</v>
      </c>
      <c r="AE104" s="218">
        <v>0</v>
      </c>
      <c r="AF104" s="218">
        <v>0</v>
      </c>
      <c r="AG104" s="215" t="s">
        <v>101</v>
      </c>
      <c r="AH104" s="218">
        <v>0</v>
      </c>
      <c r="AI104" s="216">
        <v>0</v>
      </c>
      <c r="AJ104" s="215" t="s">
        <v>101</v>
      </c>
      <c r="AK104" s="215" t="s">
        <v>101</v>
      </c>
      <c r="AL104" s="216">
        <v>0</v>
      </c>
      <c r="AM104" s="216">
        <v>0</v>
      </c>
      <c r="AN104" s="215" t="s">
        <v>101</v>
      </c>
      <c r="AO104" s="218">
        <v>0</v>
      </c>
      <c r="AP104" s="216">
        <v>0</v>
      </c>
      <c r="AQ104" s="215" t="s">
        <v>101</v>
      </c>
      <c r="AR104" s="215" t="s">
        <v>101</v>
      </c>
      <c r="AS104" s="216">
        <v>0</v>
      </c>
      <c r="AT104" s="216">
        <v>0</v>
      </c>
      <c r="AU104" s="215" t="s">
        <v>101</v>
      </c>
      <c r="AV104" s="215" t="s">
        <v>101</v>
      </c>
    </row>
    <row r="105" spans="1:48" ht="75.75" customHeight="1" x14ac:dyDescent="0.25">
      <c r="A105" s="151" t="s">
        <v>259</v>
      </c>
      <c r="B105" s="152" t="s">
        <v>260</v>
      </c>
      <c r="C105" s="147" t="s">
        <v>101</v>
      </c>
      <c r="D105" s="216">
        <f>'3'!AE103</f>
        <v>4.093412218644068</v>
      </c>
      <c r="E105" s="216">
        <f>'3'!AF103</f>
        <v>8.5998523881355915</v>
      </c>
      <c r="F105" s="218">
        <f>F106+F116</f>
        <v>0</v>
      </c>
      <c r="G105" s="216">
        <f>SUM(G108:G116)+G106</f>
        <v>0</v>
      </c>
      <c r="H105" s="275" t="s">
        <v>101</v>
      </c>
      <c r="I105" s="275" t="s">
        <v>101</v>
      </c>
      <c r="J105" s="275">
        <f>J106+J116</f>
        <v>0</v>
      </c>
      <c r="K105" s="275">
        <f>K106+K116</f>
        <v>0</v>
      </c>
      <c r="L105" s="275" t="s">
        <v>101</v>
      </c>
      <c r="M105" s="218">
        <f>M106+M116</f>
        <v>0</v>
      </c>
      <c r="N105" s="216">
        <f>SUM(N108:N116)+N106</f>
        <v>0</v>
      </c>
      <c r="O105" s="215" t="s">
        <v>101</v>
      </c>
      <c r="P105" s="215" t="s">
        <v>101</v>
      </c>
      <c r="Q105" s="215" t="s">
        <v>101</v>
      </c>
      <c r="R105" s="215" t="s">
        <v>101</v>
      </c>
      <c r="S105" s="215" t="s">
        <v>101</v>
      </c>
      <c r="T105" s="218">
        <f>T106+T116</f>
        <v>0</v>
      </c>
      <c r="U105" s="216">
        <f>SUM(U108:U116)+U106</f>
        <v>0</v>
      </c>
      <c r="V105" s="215" t="s">
        <v>101</v>
      </c>
      <c r="W105" s="215" t="s">
        <v>101</v>
      </c>
      <c r="X105" s="218">
        <f>X106+X116</f>
        <v>0</v>
      </c>
      <c r="Y105" s="218">
        <f>Y106+Y116</f>
        <v>0</v>
      </c>
      <c r="Z105" s="215" t="s">
        <v>101</v>
      </c>
      <c r="AA105" s="216">
        <f>SUM(AA108:AA116)+AA106</f>
        <v>0</v>
      </c>
      <c r="AB105" s="216">
        <f>SUM(AB108:AB116)+AB106</f>
        <v>0.80898254237288136</v>
      </c>
      <c r="AC105" s="215" t="s">
        <v>101</v>
      </c>
      <c r="AD105" s="215" t="s">
        <v>101</v>
      </c>
      <c r="AE105" s="218">
        <f>AE106+AE116</f>
        <v>0</v>
      </c>
      <c r="AF105" s="218">
        <f>AF106+AF116</f>
        <v>0</v>
      </c>
      <c r="AG105" s="215" t="s">
        <v>101</v>
      </c>
      <c r="AH105" s="218">
        <f>AH106+AH116</f>
        <v>0</v>
      </c>
      <c r="AI105" s="216">
        <f>SUM(AI108:AI116)+AI106</f>
        <v>0.251</v>
      </c>
      <c r="AJ105" s="215" t="s">
        <v>101</v>
      </c>
      <c r="AK105" s="215" t="s">
        <v>101</v>
      </c>
      <c r="AL105" s="216">
        <f>AL106+AL116</f>
        <v>0.14000000000000001</v>
      </c>
      <c r="AM105" s="216">
        <f>AM106+AM116</f>
        <v>0.8</v>
      </c>
      <c r="AN105" s="215" t="s">
        <v>101</v>
      </c>
      <c r="AO105" s="218">
        <f>AO106+AO116</f>
        <v>0</v>
      </c>
      <c r="AP105" s="216">
        <f>SUM(AP108:AP116)+AP106</f>
        <v>4.9023947610169492</v>
      </c>
      <c r="AQ105" s="216" t="s">
        <v>101</v>
      </c>
      <c r="AR105" s="216" t="s">
        <v>101</v>
      </c>
      <c r="AS105" s="216">
        <f>SUM(AS108:AS116)+AS106</f>
        <v>0.14000000000000001</v>
      </c>
      <c r="AT105" s="216">
        <f>SUM(AT108:AT116)+AT106</f>
        <v>0.8</v>
      </c>
      <c r="AU105" s="215" t="s">
        <v>101</v>
      </c>
      <c r="AV105" s="215" t="s">
        <v>101</v>
      </c>
    </row>
    <row r="106" spans="1:48" ht="75.75" customHeight="1" x14ac:dyDescent="0.25">
      <c r="A106" s="151" t="s">
        <v>259</v>
      </c>
      <c r="B106" s="160" t="s">
        <v>261</v>
      </c>
      <c r="C106" s="174" t="s">
        <v>262</v>
      </c>
      <c r="D106" s="216">
        <f>'3'!AE104</f>
        <v>3.8424122186440681</v>
      </c>
      <c r="E106" s="216">
        <f>'3'!AF104</f>
        <v>3.8424122186440677</v>
      </c>
      <c r="F106" s="216">
        <v>0</v>
      </c>
      <c r="G106" s="216">
        <v>0</v>
      </c>
      <c r="H106" s="215" t="s">
        <v>101</v>
      </c>
      <c r="I106" s="215" t="s">
        <v>101</v>
      </c>
      <c r="J106" s="218">
        <v>0</v>
      </c>
      <c r="K106" s="275">
        <v>0</v>
      </c>
      <c r="L106" s="275" t="s">
        <v>101</v>
      </c>
      <c r="M106" s="216">
        <v>0</v>
      </c>
      <c r="N106" s="216">
        <v>0</v>
      </c>
      <c r="O106" s="216" t="s">
        <v>101</v>
      </c>
      <c r="P106" s="216" t="s">
        <v>101</v>
      </c>
      <c r="Q106" s="216" t="s">
        <v>101</v>
      </c>
      <c r="R106" s="216" t="s">
        <v>101</v>
      </c>
      <c r="S106" s="216" t="s">
        <v>101</v>
      </c>
      <c r="T106" s="216">
        <v>0</v>
      </c>
      <c r="U106" s="216">
        <v>0</v>
      </c>
      <c r="V106" s="275" t="s">
        <v>101</v>
      </c>
      <c r="W106" s="275" t="s">
        <v>101</v>
      </c>
      <c r="X106" s="275">
        <v>0</v>
      </c>
      <c r="Y106" s="275">
        <v>0</v>
      </c>
      <c r="Z106" s="215" t="s">
        <v>101</v>
      </c>
      <c r="AA106" s="216">
        <v>0</v>
      </c>
      <c r="AB106" s="216">
        <v>0</v>
      </c>
      <c r="AC106" s="275" t="s">
        <v>101</v>
      </c>
      <c r="AD106" s="275" t="s">
        <v>101</v>
      </c>
      <c r="AE106" s="275">
        <v>0</v>
      </c>
      <c r="AF106" s="275">
        <v>0</v>
      </c>
      <c r="AG106" s="215" t="s">
        <v>101</v>
      </c>
      <c r="AH106" s="216">
        <v>0</v>
      </c>
      <c r="AI106" s="216">
        <f>G106+U106</f>
        <v>0</v>
      </c>
      <c r="AJ106" s="275" t="s">
        <v>101</v>
      </c>
      <c r="AK106" s="275" t="s">
        <v>101</v>
      </c>
      <c r="AL106" s="275">
        <v>0</v>
      </c>
      <c r="AM106" s="275">
        <v>0</v>
      </c>
      <c r="AN106" s="215" t="s">
        <v>101</v>
      </c>
      <c r="AO106" s="218">
        <v>0</v>
      </c>
      <c r="AP106" s="216">
        <f>'3'!AF104</f>
        <v>3.8424122186440677</v>
      </c>
      <c r="AQ106" s="215" t="s">
        <v>101</v>
      </c>
      <c r="AR106" s="215" t="s">
        <v>101</v>
      </c>
      <c r="AS106" s="216">
        <v>0</v>
      </c>
      <c r="AT106" s="216">
        <v>0</v>
      </c>
      <c r="AU106" s="215" t="s">
        <v>101</v>
      </c>
      <c r="AV106" s="223" t="s">
        <v>362</v>
      </c>
    </row>
    <row r="107" spans="1:48" ht="75.75" customHeight="1" x14ac:dyDescent="0.25">
      <c r="A107" s="151" t="s">
        <v>259</v>
      </c>
      <c r="B107" s="175" t="s">
        <v>263</v>
      </c>
      <c r="C107" s="174" t="s">
        <v>101</v>
      </c>
      <c r="D107" s="216">
        <f>'3'!AE105</f>
        <v>0</v>
      </c>
      <c r="E107" s="216">
        <f>'3'!AF105</f>
        <v>3.6974576271186441</v>
      </c>
      <c r="F107" s="216">
        <f>SUBTOTAL(9,F108:F112)</f>
        <v>0</v>
      </c>
      <c r="G107" s="216">
        <f>SUBTOTAL(9,G108:G112)</f>
        <v>0</v>
      </c>
      <c r="H107" s="216" t="s">
        <v>101</v>
      </c>
      <c r="I107" s="216" t="s">
        <v>101</v>
      </c>
      <c r="J107" s="216" t="s">
        <v>101</v>
      </c>
      <c r="K107" s="216" t="s">
        <v>101</v>
      </c>
      <c r="L107" s="216" t="s">
        <v>101</v>
      </c>
      <c r="M107" s="216">
        <f>SUBTOTAL(9,M108:M112)</f>
        <v>0</v>
      </c>
      <c r="N107" s="216">
        <f>SUBTOTAL(9,N108:N112)</f>
        <v>0</v>
      </c>
      <c r="O107" s="216" t="s">
        <v>101</v>
      </c>
      <c r="P107" s="216" t="s">
        <v>101</v>
      </c>
      <c r="Q107" s="216" t="s">
        <v>101</v>
      </c>
      <c r="R107" s="216" t="s">
        <v>101</v>
      </c>
      <c r="S107" s="216" t="s">
        <v>101</v>
      </c>
      <c r="T107" s="216">
        <f t="shared" ref="T107:AT107" si="1">SUBTOTAL(9,T108:T112)</f>
        <v>0</v>
      </c>
      <c r="U107" s="216">
        <f t="shared" si="1"/>
        <v>0</v>
      </c>
      <c r="V107" s="216">
        <f t="shared" si="1"/>
        <v>0</v>
      </c>
      <c r="W107" s="216">
        <f t="shared" si="1"/>
        <v>0</v>
      </c>
      <c r="X107" s="216">
        <f t="shared" si="1"/>
        <v>0</v>
      </c>
      <c r="Y107" s="216">
        <f t="shared" si="1"/>
        <v>0</v>
      </c>
      <c r="Z107" s="216">
        <f t="shared" si="1"/>
        <v>0</v>
      </c>
      <c r="AA107" s="216">
        <f t="shared" si="1"/>
        <v>0</v>
      </c>
      <c r="AB107" s="216">
        <f t="shared" si="1"/>
        <v>0</v>
      </c>
      <c r="AC107" s="216">
        <f t="shared" si="1"/>
        <v>0</v>
      </c>
      <c r="AD107" s="216">
        <f t="shared" si="1"/>
        <v>0</v>
      </c>
      <c r="AE107" s="216">
        <f t="shared" si="1"/>
        <v>0</v>
      </c>
      <c r="AF107" s="216">
        <f t="shared" si="1"/>
        <v>0</v>
      </c>
      <c r="AG107" s="216">
        <f t="shared" si="1"/>
        <v>0</v>
      </c>
      <c r="AH107" s="216">
        <f t="shared" si="1"/>
        <v>0</v>
      </c>
      <c r="AI107" s="216">
        <f t="shared" si="1"/>
        <v>0</v>
      </c>
      <c r="AJ107" s="216">
        <f t="shared" si="1"/>
        <v>0</v>
      </c>
      <c r="AK107" s="216">
        <f t="shared" si="1"/>
        <v>0</v>
      </c>
      <c r="AL107" s="216">
        <f t="shared" si="1"/>
        <v>0</v>
      </c>
      <c r="AM107" s="216">
        <f t="shared" si="1"/>
        <v>0</v>
      </c>
      <c r="AN107" s="216">
        <f t="shared" si="1"/>
        <v>0</v>
      </c>
      <c r="AO107" s="216">
        <f t="shared" si="1"/>
        <v>0</v>
      </c>
      <c r="AP107" s="216">
        <f t="shared" si="1"/>
        <v>0</v>
      </c>
      <c r="AQ107" s="216">
        <f t="shared" si="1"/>
        <v>0</v>
      </c>
      <c r="AR107" s="216">
        <f t="shared" si="1"/>
        <v>0</v>
      </c>
      <c r="AS107" s="216">
        <f t="shared" si="1"/>
        <v>0</v>
      </c>
      <c r="AT107" s="216">
        <f t="shared" si="1"/>
        <v>0</v>
      </c>
      <c r="AU107" s="216" t="s">
        <v>101</v>
      </c>
      <c r="AV107" s="227" t="s">
        <v>101</v>
      </c>
    </row>
    <row r="108" spans="1:48" ht="75.75" customHeight="1" x14ac:dyDescent="0.25">
      <c r="A108" s="151" t="s">
        <v>264</v>
      </c>
      <c r="B108" s="175" t="s">
        <v>265</v>
      </c>
      <c r="C108" s="174" t="s">
        <v>266</v>
      </c>
      <c r="D108" s="216">
        <f>'3'!AE106</f>
        <v>0</v>
      </c>
      <c r="E108" s="216">
        <f>'3'!AF106</f>
        <v>0.79915254237288136</v>
      </c>
      <c r="F108" s="218">
        <v>0</v>
      </c>
      <c r="G108" s="216">
        <v>0</v>
      </c>
      <c r="H108" s="215" t="s">
        <v>101</v>
      </c>
      <c r="I108" s="215" t="s">
        <v>101</v>
      </c>
      <c r="J108" s="218">
        <v>0</v>
      </c>
      <c r="K108" s="275">
        <v>0</v>
      </c>
      <c r="L108" s="275" t="s">
        <v>101</v>
      </c>
      <c r="M108" s="275">
        <v>0</v>
      </c>
      <c r="N108" s="276">
        <v>0</v>
      </c>
      <c r="O108" s="275" t="s">
        <v>101</v>
      </c>
      <c r="P108" s="275" t="s">
        <v>101</v>
      </c>
      <c r="Q108" s="275">
        <v>0</v>
      </c>
      <c r="R108" s="275">
        <v>0</v>
      </c>
      <c r="S108" s="275" t="s">
        <v>101</v>
      </c>
      <c r="T108" s="275">
        <v>0</v>
      </c>
      <c r="U108" s="276">
        <v>0</v>
      </c>
      <c r="V108" s="275" t="s">
        <v>101</v>
      </c>
      <c r="W108" s="275" t="s">
        <v>101</v>
      </c>
      <c r="X108" s="275">
        <v>0</v>
      </c>
      <c r="Y108" s="275">
        <v>0</v>
      </c>
      <c r="Z108" s="215" t="s">
        <v>101</v>
      </c>
      <c r="AA108" s="218">
        <v>0</v>
      </c>
      <c r="AB108" s="216">
        <v>0</v>
      </c>
      <c r="AC108" s="215" t="s">
        <v>101</v>
      </c>
      <c r="AD108" s="215" t="s">
        <v>101</v>
      </c>
      <c r="AE108" s="218">
        <v>0</v>
      </c>
      <c r="AF108" s="218">
        <v>0</v>
      </c>
      <c r="AG108" s="215" t="s">
        <v>101</v>
      </c>
      <c r="AH108" s="218">
        <v>0</v>
      </c>
      <c r="AI108" s="216">
        <f>G108+U108</f>
        <v>0</v>
      </c>
      <c r="AJ108" s="215" t="s">
        <v>101</v>
      </c>
      <c r="AK108" s="215" t="s">
        <v>101</v>
      </c>
      <c r="AL108" s="216">
        <v>0</v>
      </c>
      <c r="AM108" s="216">
        <v>0</v>
      </c>
      <c r="AN108" s="215" t="s">
        <v>101</v>
      </c>
      <c r="AO108" s="218">
        <v>0</v>
      </c>
      <c r="AP108" s="216">
        <f>AB108</f>
        <v>0</v>
      </c>
      <c r="AQ108" s="215" t="s">
        <v>101</v>
      </c>
      <c r="AR108" s="215" t="s">
        <v>101</v>
      </c>
      <c r="AS108" s="216">
        <v>0</v>
      </c>
      <c r="AT108" s="216">
        <v>0</v>
      </c>
      <c r="AU108" s="215" t="s">
        <v>101</v>
      </c>
      <c r="AV108" s="223" t="s">
        <v>363</v>
      </c>
    </row>
    <row r="109" spans="1:48" ht="75.75" customHeight="1" x14ac:dyDescent="0.25">
      <c r="A109" s="151" t="s">
        <v>267</v>
      </c>
      <c r="B109" s="175" t="s">
        <v>268</v>
      </c>
      <c r="C109" s="174" t="s">
        <v>269</v>
      </c>
      <c r="D109" s="216">
        <f>'3'!AE107</f>
        <v>0</v>
      </c>
      <c r="E109" s="216">
        <f>'3'!AF107</f>
        <v>0.16949152542372889</v>
      </c>
      <c r="F109" s="218">
        <v>0</v>
      </c>
      <c r="G109" s="216">
        <v>0</v>
      </c>
      <c r="H109" s="215" t="s">
        <v>101</v>
      </c>
      <c r="I109" s="215" t="s">
        <v>101</v>
      </c>
      <c r="J109" s="218">
        <v>0</v>
      </c>
      <c r="K109" s="275">
        <v>0</v>
      </c>
      <c r="L109" s="275" t="s">
        <v>101</v>
      </c>
      <c r="M109" s="275">
        <v>0</v>
      </c>
      <c r="N109" s="276">
        <v>0</v>
      </c>
      <c r="O109" s="275" t="s">
        <v>101</v>
      </c>
      <c r="P109" s="275" t="s">
        <v>101</v>
      </c>
      <c r="Q109" s="275">
        <v>0</v>
      </c>
      <c r="R109" s="275">
        <v>0</v>
      </c>
      <c r="S109" s="275" t="s">
        <v>101</v>
      </c>
      <c r="T109" s="275">
        <v>0</v>
      </c>
      <c r="U109" s="276">
        <v>0</v>
      </c>
      <c r="V109" s="275" t="s">
        <v>101</v>
      </c>
      <c r="W109" s="275" t="s">
        <v>101</v>
      </c>
      <c r="X109" s="275">
        <v>0</v>
      </c>
      <c r="Y109" s="275">
        <v>0</v>
      </c>
      <c r="Z109" s="215" t="s">
        <v>101</v>
      </c>
      <c r="AA109" s="218">
        <v>0</v>
      </c>
      <c r="AB109" s="216">
        <v>0</v>
      </c>
      <c r="AC109" s="215" t="s">
        <v>101</v>
      </c>
      <c r="AD109" s="215" t="s">
        <v>101</v>
      </c>
      <c r="AE109" s="218">
        <v>0</v>
      </c>
      <c r="AF109" s="218">
        <v>0</v>
      </c>
      <c r="AG109" s="215" t="s">
        <v>101</v>
      </c>
      <c r="AH109" s="218">
        <v>0</v>
      </c>
      <c r="AI109" s="216">
        <f>G109+U109</f>
        <v>0</v>
      </c>
      <c r="AJ109" s="215" t="s">
        <v>101</v>
      </c>
      <c r="AK109" s="215" t="s">
        <v>101</v>
      </c>
      <c r="AL109" s="216">
        <v>0</v>
      </c>
      <c r="AM109" s="216">
        <v>0</v>
      </c>
      <c r="AN109" s="215" t="s">
        <v>101</v>
      </c>
      <c r="AO109" s="218">
        <v>0</v>
      </c>
      <c r="AP109" s="216">
        <f>AB109</f>
        <v>0</v>
      </c>
      <c r="AQ109" s="215" t="s">
        <v>101</v>
      </c>
      <c r="AR109" s="215" t="s">
        <v>101</v>
      </c>
      <c r="AS109" s="216">
        <v>0</v>
      </c>
      <c r="AT109" s="216">
        <v>0</v>
      </c>
      <c r="AU109" s="215" t="s">
        <v>101</v>
      </c>
      <c r="AV109" s="223" t="s">
        <v>363</v>
      </c>
    </row>
    <row r="110" spans="1:48" hidden="1" x14ac:dyDescent="0.25">
      <c r="A110" s="151" t="s">
        <v>270</v>
      </c>
      <c r="B110" s="175" t="s">
        <v>271</v>
      </c>
      <c r="C110" s="174" t="s">
        <v>272</v>
      </c>
      <c r="D110" s="216"/>
      <c r="E110" s="216"/>
      <c r="F110" s="218"/>
      <c r="G110" s="216"/>
      <c r="H110" s="215"/>
      <c r="I110" s="215"/>
      <c r="J110" s="218"/>
      <c r="K110" s="275"/>
      <c r="L110" s="275"/>
      <c r="M110" s="275"/>
      <c r="N110" s="276"/>
      <c r="O110" s="275"/>
      <c r="P110" s="275"/>
      <c r="Q110" s="275"/>
      <c r="R110" s="275"/>
      <c r="S110" s="275"/>
      <c r="T110" s="275"/>
      <c r="U110" s="276"/>
      <c r="V110" s="275"/>
      <c r="W110" s="275"/>
      <c r="X110" s="275"/>
      <c r="Y110" s="275"/>
      <c r="Z110" s="215"/>
      <c r="AA110" s="218"/>
      <c r="AB110" s="216"/>
      <c r="AC110" s="215"/>
      <c r="AD110" s="215"/>
      <c r="AE110" s="218"/>
      <c r="AF110" s="218"/>
      <c r="AG110" s="215"/>
      <c r="AH110" s="218"/>
      <c r="AI110" s="216"/>
      <c r="AJ110" s="215"/>
      <c r="AK110" s="215"/>
      <c r="AL110" s="216"/>
      <c r="AM110" s="216"/>
      <c r="AN110" s="215"/>
      <c r="AO110" s="218"/>
      <c r="AP110" s="216"/>
      <c r="AQ110" s="215"/>
      <c r="AR110" s="215"/>
      <c r="AS110" s="216"/>
      <c r="AT110" s="216"/>
      <c r="AU110" s="215"/>
      <c r="AV110" s="223"/>
    </row>
    <row r="111" spans="1:48" ht="75.75" customHeight="1" x14ac:dyDescent="0.25">
      <c r="A111" s="151" t="s">
        <v>273</v>
      </c>
      <c r="B111" s="175" t="s">
        <v>274</v>
      </c>
      <c r="C111" s="174" t="s">
        <v>275</v>
      </c>
      <c r="D111" s="216">
        <f>'3'!AE109</f>
        <v>0</v>
      </c>
      <c r="E111" s="216">
        <f>'3'!AF109</f>
        <v>1.9661016949152541</v>
      </c>
      <c r="F111" s="218">
        <v>0</v>
      </c>
      <c r="G111" s="216">
        <v>0</v>
      </c>
      <c r="H111" s="215" t="s">
        <v>101</v>
      </c>
      <c r="I111" s="215" t="s">
        <v>101</v>
      </c>
      <c r="J111" s="218">
        <v>0</v>
      </c>
      <c r="K111" s="275">
        <v>0</v>
      </c>
      <c r="L111" s="275" t="s">
        <v>101</v>
      </c>
      <c r="M111" s="275">
        <v>0</v>
      </c>
      <c r="N111" s="276">
        <v>0</v>
      </c>
      <c r="O111" s="275" t="s">
        <v>101</v>
      </c>
      <c r="P111" s="275" t="s">
        <v>101</v>
      </c>
      <c r="Q111" s="275">
        <v>0</v>
      </c>
      <c r="R111" s="275">
        <v>0</v>
      </c>
      <c r="S111" s="275" t="s">
        <v>101</v>
      </c>
      <c r="T111" s="275">
        <v>0</v>
      </c>
      <c r="U111" s="276">
        <v>0</v>
      </c>
      <c r="V111" s="275" t="s">
        <v>101</v>
      </c>
      <c r="W111" s="275" t="s">
        <v>101</v>
      </c>
      <c r="X111" s="275">
        <v>0</v>
      </c>
      <c r="Y111" s="275">
        <v>0</v>
      </c>
      <c r="Z111" s="215" t="s">
        <v>101</v>
      </c>
      <c r="AA111" s="218">
        <v>0</v>
      </c>
      <c r="AB111" s="216">
        <v>0</v>
      </c>
      <c r="AC111" s="215" t="s">
        <v>101</v>
      </c>
      <c r="AD111" s="215" t="s">
        <v>101</v>
      </c>
      <c r="AE111" s="218">
        <v>0</v>
      </c>
      <c r="AF111" s="218">
        <v>0</v>
      </c>
      <c r="AG111" s="215" t="s">
        <v>101</v>
      </c>
      <c r="AH111" s="218">
        <v>0</v>
      </c>
      <c r="AI111" s="216">
        <f>G111+U111</f>
        <v>0</v>
      </c>
      <c r="AJ111" s="215" t="s">
        <v>101</v>
      </c>
      <c r="AK111" s="215" t="s">
        <v>101</v>
      </c>
      <c r="AL111" s="216">
        <v>0</v>
      </c>
      <c r="AM111" s="216">
        <v>0</v>
      </c>
      <c r="AN111" s="215" t="s">
        <v>101</v>
      </c>
      <c r="AO111" s="218">
        <v>0</v>
      </c>
      <c r="AP111" s="216">
        <f>AB111</f>
        <v>0</v>
      </c>
      <c r="AQ111" s="215" t="s">
        <v>101</v>
      </c>
      <c r="AR111" s="215" t="s">
        <v>101</v>
      </c>
      <c r="AS111" s="216">
        <v>0</v>
      </c>
      <c r="AT111" s="216">
        <v>0</v>
      </c>
      <c r="AU111" s="215" t="s">
        <v>101</v>
      </c>
      <c r="AV111" s="223" t="s">
        <v>363</v>
      </c>
    </row>
    <row r="112" spans="1:48" ht="75.75" customHeight="1" x14ac:dyDescent="0.25">
      <c r="A112" s="151" t="s">
        <v>276</v>
      </c>
      <c r="B112" s="175" t="s">
        <v>277</v>
      </c>
      <c r="C112" s="174" t="s">
        <v>278</v>
      </c>
      <c r="D112" s="216">
        <f>'3'!AE110</f>
        <v>0</v>
      </c>
      <c r="E112" s="216">
        <f>'3'!AF110</f>
        <v>0.76271186440677974</v>
      </c>
      <c r="F112" s="218">
        <v>0</v>
      </c>
      <c r="G112" s="216">
        <v>0</v>
      </c>
      <c r="H112" s="215" t="s">
        <v>101</v>
      </c>
      <c r="I112" s="215" t="s">
        <v>101</v>
      </c>
      <c r="J112" s="218">
        <v>0</v>
      </c>
      <c r="K112" s="275">
        <v>0</v>
      </c>
      <c r="L112" s="275" t="s">
        <v>101</v>
      </c>
      <c r="M112" s="275">
        <v>0</v>
      </c>
      <c r="N112" s="276">
        <v>0</v>
      </c>
      <c r="O112" s="275" t="s">
        <v>101</v>
      </c>
      <c r="P112" s="275" t="s">
        <v>101</v>
      </c>
      <c r="Q112" s="275">
        <v>0</v>
      </c>
      <c r="R112" s="275">
        <v>0</v>
      </c>
      <c r="S112" s="275" t="s">
        <v>101</v>
      </c>
      <c r="T112" s="275">
        <v>0</v>
      </c>
      <c r="U112" s="276">
        <v>0</v>
      </c>
      <c r="V112" s="275" t="s">
        <v>101</v>
      </c>
      <c r="W112" s="275" t="s">
        <v>101</v>
      </c>
      <c r="X112" s="275">
        <v>0</v>
      </c>
      <c r="Y112" s="275">
        <v>0</v>
      </c>
      <c r="Z112" s="215" t="s">
        <v>101</v>
      </c>
      <c r="AA112" s="218">
        <v>0</v>
      </c>
      <c r="AB112" s="216">
        <v>0</v>
      </c>
      <c r="AC112" s="215" t="s">
        <v>101</v>
      </c>
      <c r="AD112" s="215" t="s">
        <v>101</v>
      </c>
      <c r="AE112" s="218">
        <v>0</v>
      </c>
      <c r="AF112" s="218">
        <v>0</v>
      </c>
      <c r="AG112" s="215" t="s">
        <v>101</v>
      </c>
      <c r="AH112" s="218">
        <v>0</v>
      </c>
      <c r="AI112" s="216">
        <f>G112+U112</f>
        <v>0</v>
      </c>
      <c r="AJ112" s="215" t="s">
        <v>101</v>
      </c>
      <c r="AK112" s="215" t="s">
        <v>101</v>
      </c>
      <c r="AL112" s="216">
        <v>0</v>
      </c>
      <c r="AM112" s="216">
        <v>0</v>
      </c>
      <c r="AN112" s="215" t="s">
        <v>101</v>
      </c>
      <c r="AO112" s="218">
        <v>0</v>
      </c>
      <c r="AP112" s="216">
        <f>AB112</f>
        <v>0</v>
      </c>
      <c r="AQ112" s="215" t="s">
        <v>101</v>
      </c>
      <c r="AR112" s="215" t="s">
        <v>101</v>
      </c>
      <c r="AS112" s="216">
        <v>0</v>
      </c>
      <c r="AT112" s="216">
        <v>0</v>
      </c>
      <c r="AU112" s="215" t="s">
        <v>101</v>
      </c>
      <c r="AV112" s="223" t="s">
        <v>363</v>
      </c>
    </row>
    <row r="113" spans="1:48" ht="75.75" customHeight="1" x14ac:dyDescent="0.25">
      <c r="A113" s="151" t="s">
        <v>259</v>
      </c>
      <c r="B113" s="158" t="s">
        <v>279</v>
      </c>
      <c r="C113" s="147" t="s">
        <v>280</v>
      </c>
      <c r="D113" s="216">
        <f>'3'!AE111</f>
        <v>0</v>
      </c>
      <c r="E113" s="216">
        <f>'3'!AF111</f>
        <v>0.18</v>
      </c>
      <c r="F113" s="218">
        <v>0</v>
      </c>
      <c r="G113" s="216">
        <v>0</v>
      </c>
      <c r="H113" s="215" t="s">
        <v>101</v>
      </c>
      <c r="I113" s="215" t="s">
        <v>101</v>
      </c>
      <c r="J113" s="218">
        <v>0</v>
      </c>
      <c r="K113" s="275">
        <v>0</v>
      </c>
      <c r="L113" s="275" t="s">
        <v>101</v>
      </c>
      <c r="M113" s="275">
        <v>0</v>
      </c>
      <c r="N113" s="276">
        <v>0</v>
      </c>
      <c r="O113" s="275" t="s">
        <v>101</v>
      </c>
      <c r="P113" s="275" t="s">
        <v>101</v>
      </c>
      <c r="Q113" s="275">
        <v>0</v>
      </c>
      <c r="R113" s="275">
        <v>0</v>
      </c>
      <c r="S113" s="275" t="s">
        <v>101</v>
      </c>
      <c r="T113" s="275">
        <v>0</v>
      </c>
      <c r="U113" s="276">
        <v>0</v>
      </c>
      <c r="V113" s="275" t="s">
        <v>101</v>
      </c>
      <c r="W113" s="275" t="s">
        <v>101</v>
      </c>
      <c r="X113" s="275">
        <v>0</v>
      </c>
      <c r="Y113" s="275">
        <v>0</v>
      </c>
      <c r="Z113" s="215" t="s">
        <v>101</v>
      </c>
      <c r="AA113" s="218">
        <v>0</v>
      </c>
      <c r="AB113" s="216">
        <v>0.18</v>
      </c>
      <c r="AC113" s="215" t="s">
        <v>101</v>
      </c>
      <c r="AD113" s="215" t="s">
        <v>101</v>
      </c>
      <c r="AE113" s="218">
        <v>0</v>
      </c>
      <c r="AF113" s="218">
        <v>0</v>
      </c>
      <c r="AG113" s="215" t="s">
        <v>101</v>
      </c>
      <c r="AH113" s="218">
        <v>0</v>
      </c>
      <c r="AI113" s="216">
        <f>G113+U113</f>
        <v>0</v>
      </c>
      <c r="AJ113" s="215" t="s">
        <v>101</v>
      </c>
      <c r="AK113" s="215" t="s">
        <v>101</v>
      </c>
      <c r="AL113" s="216">
        <v>0</v>
      </c>
      <c r="AM113" s="216">
        <v>0</v>
      </c>
      <c r="AN113" s="215" t="s">
        <v>101</v>
      </c>
      <c r="AO113" s="218">
        <v>0</v>
      </c>
      <c r="AP113" s="216">
        <v>0.18</v>
      </c>
      <c r="AQ113" s="215" t="s">
        <v>101</v>
      </c>
      <c r="AR113" s="215" t="s">
        <v>101</v>
      </c>
      <c r="AS113" s="216">
        <v>0</v>
      </c>
      <c r="AT113" s="216">
        <v>0</v>
      </c>
      <c r="AU113" s="215" t="s">
        <v>101</v>
      </c>
      <c r="AV113" s="223" t="s">
        <v>364</v>
      </c>
    </row>
    <row r="114" spans="1:48" ht="45" x14ac:dyDescent="0.25">
      <c r="A114" s="151" t="s">
        <v>259</v>
      </c>
      <c r="B114" s="158" t="s">
        <v>281</v>
      </c>
      <c r="C114" s="147" t="s">
        <v>282</v>
      </c>
      <c r="D114" s="216">
        <f>'3'!AE112</f>
        <v>0</v>
      </c>
      <c r="E114" s="216">
        <f>'3'!AF112</f>
        <v>0.33898254237288139</v>
      </c>
      <c r="F114" s="218">
        <v>0</v>
      </c>
      <c r="G114" s="216">
        <v>0</v>
      </c>
      <c r="H114" s="215" t="s">
        <v>101</v>
      </c>
      <c r="I114" s="215" t="s">
        <v>101</v>
      </c>
      <c r="J114" s="218">
        <v>0</v>
      </c>
      <c r="K114" s="275">
        <v>0</v>
      </c>
      <c r="L114" s="275" t="s">
        <v>101</v>
      </c>
      <c r="M114" s="275">
        <v>0</v>
      </c>
      <c r="N114" s="276">
        <v>0</v>
      </c>
      <c r="O114" s="275" t="s">
        <v>101</v>
      </c>
      <c r="P114" s="275" t="s">
        <v>101</v>
      </c>
      <c r="Q114" s="275">
        <v>0</v>
      </c>
      <c r="R114" s="275">
        <v>0</v>
      </c>
      <c r="S114" s="275" t="s">
        <v>101</v>
      </c>
      <c r="T114" s="275">
        <v>0</v>
      </c>
      <c r="U114" s="276">
        <v>0</v>
      </c>
      <c r="V114" s="275" t="s">
        <v>101</v>
      </c>
      <c r="W114" s="275" t="s">
        <v>101</v>
      </c>
      <c r="X114" s="275">
        <v>0</v>
      </c>
      <c r="Y114" s="275">
        <v>0</v>
      </c>
      <c r="Z114" s="215" t="s">
        <v>101</v>
      </c>
      <c r="AA114" s="218">
        <v>0</v>
      </c>
      <c r="AB114" s="216">
        <f>E114</f>
        <v>0.33898254237288139</v>
      </c>
      <c r="AC114" s="215" t="s">
        <v>101</v>
      </c>
      <c r="AD114" s="215" t="s">
        <v>101</v>
      </c>
      <c r="AE114" s="218">
        <v>0</v>
      </c>
      <c r="AF114" s="218">
        <v>0</v>
      </c>
      <c r="AG114" s="215" t="s">
        <v>101</v>
      </c>
      <c r="AH114" s="218">
        <v>0</v>
      </c>
      <c r="AI114" s="216">
        <f>G114+U114</f>
        <v>0</v>
      </c>
      <c r="AJ114" s="215" t="s">
        <v>101</v>
      </c>
      <c r="AK114" s="215" t="s">
        <v>101</v>
      </c>
      <c r="AL114" s="216">
        <v>0</v>
      </c>
      <c r="AM114" s="216">
        <v>0</v>
      </c>
      <c r="AN114" s="215" t="s">
        <v>101</v>
      </c>
      <c r="AO114" s="218">
        <v>0</v>
      </c>
      <c r="AP114" s="216">
        <f>AB114</f>
        <v>0.33898254237288139</v>
      </c>
      <c r="AQ114" s="215" t="s">
        <v>101</v>
      </c>
      <c r="AR114" s="215" t="s">
        <v>101</v>
      </c>
      <c r="AS114" s="216">
        <v>0</v>
      </c>
      <c r="AT114" s="216">
        <v>0</v>
      </c>
      <c r="AU114" s="215" t="s">
        <v>101</v>
      </c>
      <c r="AV114" s="228" t="s">
        <v>365</v>
      </c>
    </row>
    <row r="115" spans="1:48" ht="47.25" customHeight="1" x14ac:dyDescent="0.25">
      <c r="A115" s="151" t="s">
        <v>259</v>
      </c>
      <c r="B115" s="158" t="s">
        <v>283</v>
      </c>
      <c r="C115" s="147" t="s">
        <v>284</v>
      </c>
      <c r="D115" s="216">
        <f>'3'!AE113</f>
        <v>0</v>
      </c>
      <c r="E115" s="216">
        <f>'3'!AF113</f>
        <v>0.28999999999999998</v>
      </c>
      <c r="F115" s="218">
        <v>0</v>
      </c>
      <c r="G115" s="216">
        <v>0</v>
      </c>
      <c r="H115" s="215" t="s">
        <v>101</v>
      </c>
      <c r="I115" s="215" t="s">
        <v>101</v>
      </c>
      <c r="J115" s="218">
        <v>0</v>
      </c>
      <c r="K115" s="275">
        <v>0</v>
      </c>
      <c r="L115" s="275" t="s">
        <v>101</v>
      </c>
      <c r="M115" s="275">
        <v>0</v>
      </c>
      <c r="N115" s="276">
        <v>0</v>
      </c>
      <c r="O115" s="275" t="s">
        <v>101</v>
      </c>
      <c r="P115" s="275" t="s">
        <v>101</v>
      </c>
      <c r="Q115" s="275">
        <v>0</v>
      </c>
      <c r="R115" s="275">
        <v>0</v>
      </c>
      <c r="S115" s="275" t="s">
        <v>101</v>
      </c>
      <c r="T115" s="275">
        <v>0</v>
      </c>
      <c r="U115" s="276">
        <v>0</v>
      </c>
      <c r="V115" s="275" t="s">
        <v>101</v>
      </c>
      <c r="W115" s="275" t="s">
        <v>101</v>
      </c>
      <c r="X115" s="275">
        <v>0</v>
      </c>
      <c r="Y115" s="275">
        <v>0</v>
      </c>
      <c r="Z115" s="215" t="s">
        <v>101</v>
      </c>
      <c r="AA115" s="218">
        <v>0</v>
      </c>
      <c r="AB115" s="216">
        <v>0.28999999999999998</v>
      </c>
      <c r="AC115" s="215" t="s">
        <v>101</v>
      </c>
      <c r="AD115" s="215" t="s">
        <v>101</v>
      </c>
      <c r="AE115" s="218">
        <v>0</v>
      </c>
      <c r="AF115" s="218">
        <v>0</v>
      </c>
      <c r="AG115" s="215" t="s">
        <v>101</v>
      </c>
      <c r="AH115" s="218">
        <v>0</v>
      </c>
      <c r="AI115" s="216">
        <f>G115+U115</f>
        <v>0</v>
      </c>
      <c r="AJ115" s="215" t="s">
        <v>101</v>
      </c>
      <c r="AK115" s="215" t="s">
        <v>101</v>
      </c>
      <c r="AL115" s="216">
        <v>0</v>
      </c>
      <c r="AM115" s="216">
        <v>0</v>
      </c>
      <c r="AN115" s="215" t="s">
        <v>101</v>
      </c>
      <c r="AO115" s="218">
        <v>0</v>
      </c>
      <c r="AP115" s="216">
        <v>0.28999999999999998</v>
      </c>
      <c r="AQ115" s="215" t="s">
        <v>101</v>
      </c>
      <c r="AR115" s="215" t="s">
        <v>101</v>
      </c>
      <c r="AS115" s="216">
        <v>0</v>
      </c>
      <c r="AT115" s="216">
        <v>0</v>
      </c>
      <c r="AU115" s="215" t="s">
        <v>101</v>
      </c>
      <c r="AV115" s="223" t="s">
        <v>366</v>
      </c>
    </row>
    <row r="116" spans="1:48" ht="75.75" customHeight="1" x14ac:dyDescent="0.25">
      <c r="A116" s="151" t="s">
        <v>259</v>
      </c>
      <c r="B116" s="162" t="s">
        <v>285</v>
      </c>
      <c r="C116" s="147" t="s">
        <v>286</v>
      </c>
      <c r="D116" s="216">
        <f>'3'!AE114</f>
        <v>0.251</v>
      </c>
      <c r="E116" s="216">
        <f>'3'!AF114</f>
        <v>0.251</v>
      </c>
      <c r="F116" s="231">
        <v>0</v>
      </c>
      <c r="G116" s="230">
        <v>0</v>
      </c>
      <c r="H116" s="215" t="s">
        <v>101</v>
      </c>
      <c r="I116" s="215" t="s">
        <v>101</v>
      </c>
      <c r="J116" s="218">
        <v>0</v>
      </c>
      <c r="K116" s="218">
        <v>0</v>
      </c>
      <c r="L116" s="215" t="s">
        <v>101</v>
      </c>
      <c r="M116" s="231">
        <v>0</v>
      </c>
      <c r="N116" s="230">
        <v>0</v>
      </c>
      <c r="O116" s="215" t="s">
        <v>101</v>
      </c>
      <c r="P116" s="215" t="s">
        <v>101</v>
      </c>
      <c r="Q116" s="275">
        <v>0</v>
      </c>
      <c r="R116" s="275">
        <v>0</v>
      </c>
      <c r="S116" s="215" t="s">
        <v>101</v>
      </c>
      <c r="T116" s="231">
        <v>0</v>
      </c>
      <c r="U116" s="230">
        <v>0</v>
      </c>
      <c r="V116" s="215" t="s">
        <v>101</v>
      </c>
      <c r="W116" s="215" t="s">
        <v>101</v>
      </c>
      <c r="X116" s="231">
        <v>0</v>
      </c>
      <c r="Y116" s="231">
        <v>0</v>
      </c>
      <c r="Z116" s="215" t="s">
        <v>101</v>
      </c>
      <c r="AA116" s="231">
        <v>0</v>
      </c>
      <c r="AB116" s="230">
        <v>0</v>
      </c>
      <c r="AC116" s="215" t="s">
        <v>101</v>
      </c>
      <c r="AD116" s="215" t="s">
        <v>101</v>
      </c>
      <c r="AE116" s="231">
        <v>0</v>
      </c>
      <c r="AF116" s="231">
        <v>0</v>
      </c>
      <c r="AG116" s="215" t="s">
        <v>101</v>
      </c>
      <c r="AH116" s="231">
        <v>0</v>
      </c>
      <c r="AI116" s="230">
        <v>0.251</v>
      </c>
      <c r="AJ116" s="215" t="s">
        <v>101</v>
      </c>
      <c r="AK116" s="215" t="s">
        <v>101</v>
      </c>
      <c r="AL116" s="230">
        <v>0.14000000000000001</v>
      </c>
      <c r="AM116" s="230">
        <v>0.8</v>
      </c>
      <c r="AN116" s="215" t="s">
        <v>101</v>
      </c>
      <c r="AO116" s="231">
        <v>0</v>
      </c>
      <c r="AP116" s="230">
        <v>0.251</v>
      </c>
      <c r="AQ116" s="215" t="s">
        <v>101</v>
      </c>
      <c r="AR116" s="215" t="s">
        <v>101</v>
      </c>
      <c r="AS116" s="230">
        <v>0.14000000000000001</v>
      </c>
      <c r="AT116" s="230">
        <v>0.8</v>
      </c>
      <c r="AU116" s="215" t="s">
        <v>101</v>
      </c>
      <c r="AV116" s="232" t="s">
        <v>101</v>
      </c>
    </row>
  </sheetData>
  <autoFilter ref="A19:BJ116"/>
  <mergeCells count="34">
    <mergeCell ref="T14:AG14"/>
    <mergeCell ref="AH14:AU14"/>
    <mergeCell ref="AV14:AV18"/>
    <mergeCell ref="T15:AG15"/>
    <mergeCell ref="AH15:AU15"/>
    <mergeCell ref="T16:Z16"/>
    <mergeCell ref="AA16:AG16"/>
    <mergeCell ref="AH16:AN16"/>
    <mergeCell ref="AO16:AU16"/>
    <mergeCell ref="U17:Z17"/>
    <mergeCell ref="AB17:AG17"/>
    <mergeCell ref="AI17:AN17"/>
    <mergeCell ref="AP17:AU17"/>
    <mergeCell ref="A14:A18"/>
    <mergeCell ref="B14:B18"/>
    <mergeCell ref="C14:C18"/>
    <mergeCell ref="D14:E16"/>
    <mergeCell ref="F14:S15"/>
    <mergeCell ref="F16:L16"/>
    <mergeCell ref="M16:S16"/>
    <mergeCell ref="D17:D18"/>
    <mergeCell ref="E17:E18"/>
    <mergeCell ref="G17:L17"/>
    <mergeCell ref="N17:S17"/>
    <mergeCell ref="A9:AG9"/>
    <mergeCell ref="A10:AG10"/>
    <mergeCell ref="A11:AG11"/>
    <mergeCell ref="A12:AG12"/>
    <mergeCell ref="A13:AT13"/>
    <mergeCell ref="A4:AG4"/>
    <mergeCell ref="A5:AG5"/>
    <mergeCell ref="A6:AG6"/>
    <mergeCell ref="A7:AG7"/>
    <mergeCell ref="A8:AG8"/>
  </mergeCells>
  <pageMargins left="0.196527777777778" right="0.196527777777778" top="0.31527777777777799" bottom="0.15763888888888899" header="0.31527777777777799" footer="0.51180555555555496"/>
  <pageSetup paperSize="8" firstPageNumber="0" orientation="landscape" horizontalDpi="300" verticalDpi="300"/>
  <headerFooter>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W122"/>
  <sheetViews>
    <sheetView topLeftCell="G10" zoomScale="60" zoomScaleNormal="60" zoomScalePageLayoutView="70" workbookViewId="0">
      <selection activeCell="A94" sqref="A94"/>
    </sheetView>
  </sheetViews>
  <sheetFormatPr defaultRowHeight="15.75" x14ac:dyDescent="0.25"/>
  <cols>
    <col min="1" max="1" width="11.5703125" style="178"/>
    <col min="2" max="2" width="121.85546875" style="178" customWidth="1"/>
    <col min="3" max="3" width="15.42578125" style="178" customWidth="1"/>
    <col min="4" max="4" width="16.7109375" style="178" customWidth="1"/>
    <col min="5" max="5" width="9.28515625" style="178" customWidth="1"/>
    <col min="6" max="6" width="7.140625" style="178" customWidth="1"/>
    <col min="7" max="7" width="7.5703125" style="178" customWidth="1"/>
    <col min="8" max="8" width="8.140625" style="178" customWidth="1"/>
    <col min="9" max="9" width="8.5703125" style="178" customWidth="1"/>
    <col min="10" max="10" width="7.42578125" style="178" customWidth="1"/>
    <col min="11" max="11" width="17" style="178" customWidth="1"/>
    <col min="12" max="12" width="9" style="178" customWidth="1"/>
    <col min="13" max="13" width="7.5703125" style="178" customWidth="1"/>
    <col min="14" max="14" width="7.42578125" style="178" customWidth="1"/>
    <col min="15" max="15" width="7.85546875" style="178" customWidth="1"/>
    <col min="16" max="16" width="8" style="178" customWidth="1"/>
    <col min="17" max="17" width="7.140625" style="178" customWidth="1"/>
    <col min="18" max="18" width="16.5703125" style="178" customWidth="1"/>
    <col min="19" max="19" width="8.5703125" style="178" customWidth="1"/>
    <col min="20" max="20" width="7.5703125" style="178" customWidth="1"/>
    <col min="21" max="21" width="8.140625" style="178" customWidth="1"/>
    <col min="22" max="22" width="7.85546875" style="178" customWidth="1"/>
    <col min="23" max="23" width="8" style="178" customWidth="1"/>
    <col min="24" max="24" width="7.42578125" style="178" customWidth="1"/>
    <col min="25" max="25" width="16.42578125" style="178" customWidth="1"/>
    <col min="26" max="26" width="8.28515625" style="178" customWidth="1"/>
    <col min="27" max="28" width="7.42578125" style="178" customWidth="1"/>
    <col min="29" max="30" width="7.85546875" style="178" customWidth="1"/>
    <col min="31" max="31" width="7.5703125" style="178" customWidth="1"/>
    <col min="32" max="32" width="16.28515625" style="178" customWidth="1"/>
    <col min="33" max="33" width="9.140625" style="178" customWidth="1"/>
    <col min="34" max="35" width="6.85546875" style="178" customWidth="1"/>
    <col min="36" max="36" width="8.140625" style="178" customWidth="1"/>
    <col min="37" max="37" width="7.85546875" style="178" customWidth="1"/>
    <col min="38" max="38" width="7.42578125" style="178" customWidth="1"/>
    <col min="39" max="39" width="3.85546875" style="178" customWidth="1"/>
    <col min="40" max="40" width="6.28515625" style="178" customWidth="1"/>
    <col min="41" max="41" width="17.42578125" style="178" customWidth="1"/>
    <col min="42" max="42" width="23" style="178" customWidth="1"/>
    <col min="43" max="43" width="13.7109375" style="178" customWidth="1"/>
    <col min="44" max="44" width="24.28515625" style="178" customWidth="1"/>
    <col min="45" max="45" width="11.7109375" style="178" customWidth="1"/>
    <col min="46" max="46" width="18.85546875" style="178" customWidth="1"/>
    <col min="47" max="48" width="4.42578125" style="178" customWidth="1"/>
    <col min="49" max="49" width="4" style="178" customWidth="1"/>
    <col min="50" max="50" width="4.140625" style="178" customWidth="1"/>
    <col min="51" max="51" width="4.85546875" style="178" customWidth="1"/>
    <col min="52" max="52" width="5.42578125" style="178" customWidth="1"/>
    <col min="53" max="53" width="6" style="178" customWidth="1"/>
    <col min="54" max="54" width="6.28515625" style="178" customWidth="1"/>
    <col min="55" max="55" width="6" style="178" customWidth="1"/>
    <col min="56" max="57" width="5.42578125" style="178" customWidth="1"/>
    <col min="58" max="58" width="14" style="178" customWidth="1"/>
    <col min="59" max="68" width="5.42578125" style="178" customWidth="1"/>
    <col min="69" max="257" width="9.7109375" style="178" customWidth="1"/>
    <col min="258" max="1025" width="9.7109375" customWidth="1"/>
  </cols>
  <sheetData>
    <row r="1" spans="1:67" x14ac:dyDescent="0.25">
      <c r="O1" s="179"/>
      <c r="P1" s="179"/>
      <c r="Q1" s="179"/>
      <c r="R1" s="179"/>
      <c r="S1" s="179"/>
      <c r="T1" s="179"/>
      <c r="U1" s="179"/>
      <c r="V1" s="179"/>
      <c r="W1" s="179"/>
      <c r="X1" s="179"/>
      <c r="Y1" s="179"/>
      <c r="Z1" s="179"/>
      <c r="AA1" s="179"/>
      <c r="AB1" s="179"/>
      <c r="AC1" s="179"/>
      <c r="AL1" s="120" t="s">
        <v>499</v>
      </c>
    </row>
    <row r="2" spans="1:67" x14ac:dyDescent="0.25">
      <c r="O2" s="179"/>
      <c r="P2" s="179"/>
      <c r="Q2" s="179"/>
      <c r="R2" s="179"/>
      <c r="S2" s="179"/>
      <c r="T2" s="179"/>
      <c r="U2" s="179"/>
      <c r="V2" s="179"/>
      <c r="W2" s="179"/>
      <c r="X2" s="179"/>
      <c r="Y2" s="179"/>
      <c r="Z2" s="179"/>
      <c r="AA2" s="179"/>
      <c r="AB2" s="179"/>
      <c r="AC2" s="179"/>
      <c r="AL2" s="122" t="s">
        <v>1</v>
      </c>
    </row>
    <row r="3" spans="1:67" x14ac:dyDescent="0.25">
      <c r="O3" s="179"/>
      <c r="P3" s="179"/>
      <c r="Q3" s="179"/>
      <c r="R3" s="179"/>
      <c r="S3" s="179"/>
      <c r="T3" s="179"/>
      <c r="U3" s="179"/>
      <c r="V3" s="179"/>
      <c r="W3" s="179"/>
      <c r="X3" s="179"/>
      <c r="Y3" s="179"/>
      <c r="Z3" s="179"/>
      <c r="AA3" s="179"/>
      <c r="AB3" s="179"/>
      <c r="AC3" s="179"/>
      <c r="AL3" s="122" t="s">
        <v>2</v>
      </c>
    </row>
    <row r="4" spans="1:67" ht="18.75" x14ac:dyDescent="0.3">
      <c r="A4" s="12" t="s">
        <v>500</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row>
    <row r="5" spans="1:67" ht="18.75" x14ac:dyDescent="0.3">
      <c r="A5" s="12" t="s">
        <v>501</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67" x14ac:dyDescent="0.25">
      <c r="A6" s="26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row>
    <row r="7" spans="1:67" ht="18.75" x14ac:dyDescent="0.25">
      <c r="A7" s="11" t="s">
        <v>402</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row>
    <row r="8" spans="1:67" x14ac:dyDescent="0.25">
      <c r="A8" s="10" t="s">
        <v>6</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row>
    <row r="9" spans="1:67" x14ac:dyDescent="0.25">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row>
    <row r="10" spans="1:67" x14ac:dyDescent="0.25">
      <c r="A10" s="117" t="s">
        <v>502</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263"/>
      <c r="AN10" s="263"/>
      <c r="AO10" s="263"/>
      <c r="AP10" s="263"/>
      <c r="AQ10" s="263"/>
      <c r="AR10" s="263"/>
      <c r="AS10" s="263"/>
      <c r="AT10" s="263"/>
      <c r="AU10" s="263"/>
      <c r="AV10" s="263"/>
      <c r="AW10" s="263"/>
      <c r="AX10" s="263"/>
      <c r="AY10" s="263"/>
      <c r="AZ10" s="263"/>
      <c r="BA10" s="263"/>
      <c r="BB10" s="263"/>
      <c r="BC10" s="263"/>
      <c r="BD10" s="263"/>
      <c r="BE10" s="263"/>
      <c r="BF10" s="263"/>
    </row>
    <row r="11" spans="1:67" ht="18.75" x14ac:dyDescent="0.3">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2"/>
      <c r="AN11" s="282"/>
      <c r="AO11" s="282"/>
      <c r="AP11" s="282"/>
      <c r="AQ11" s="282"/>
      <c r="AR11" s="282"/>
      <c r="AS11" s="282"/>
      <c r="AT11" s="282"/>
      <c r="AU11" s="282"/>
      <c r="AV11" s="282"/>
      <c r="AW11" s="282"/>
      <c r="AX11" s="282"/>
    </row>
    <row r="12" spans="1:67" ht="18.75" x14ac:dyDescent="0.25">
      <c r="A12" s="104" t="s">
        <v>503</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row>
    <row r="13" spans="1:67" ht="15.75" customHeight="1" x14ac:dyDescent="0.25">
      <c r="A13" s="105" t="s">
        <v>504</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row>
    <row r="14" spans="1:67" x14ac:dyDescent="0.25">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268"/>
      <c r="AN14" s="268"/>
      <c r="AO14" s="268"/>
      <c r="AP14" s="268"/>
      <c r="AQ14" s="268"/>
      <c r="AR14" s="268"/>
      <c r="AS14" s="268"/>
      <c r="AT14" s="268"/>
      <c r="AU14" s="268"/>
      <c r="AV14" s="268"/>
      <c r="AW14" s="268"/>
      <c r="AX14" s="268"/>
      <c r="AY14" s="268"/>
      <c r="AZ14" s="268"/>
      <c r="BA14" s="268"/>
      <c r="BB14" s="268"/>
      <c r="BC14" s="268"/>
      <c r="BD14" s="268"/>
      <c r="BE14" s="268"/>
      <c r="BF14" s="268"/>
      <c r="BG14" s="237"/>
      <c r="BH14" s="237"/>
      <c r="BI14" s="237"/>
      <c r="BJ14" s="237"/>
      <c r="BK14" s="237"/>
      <c r="BL14" s="237"/>
    </row>
    <row r="15" spans="1:67" ht="19.5" customHeight="1" x14ac:dyDescent="0.25">
      <c r="A15" s="7" t="s">
        <v>10</v>
      </c>
      <c r="B15" s="7" t="s">
        <v>11</v>
      </c>
      <c r="C15" s="7" t="s">
        <v>12</v>
      </c>
      <c r="D15" s="102" t="s">
        <v>505</v>
      </c>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237"/>
      <c r="AN15" s="237"/>
      <c r="AO15" s="237"/>
      <c r="AP15" s="237"/>
    </row>
    <row r="16" spans="1:67" ht="34.5" customHeight="1" x14ac:dyDescent="0.25">
      <c r="A16" s="7"/>
      <c r="B16" s="7"/>
      <c r="C16" s="7"/>
      <c r="D16" s="102" t="s">
        <v>506</v>
      </c>
      <c r="E16" s="102"/>
      <c r="F16" s="102"/>
      <c r="G16" s="102"/>
      <c r="H16" s="102"/>
      <c r="I16" s="102"/>
      <c r="J16" s="102"/>
      <c r="K16" s="102" t="s">
        <v>507</v>
      </c>
      <c r="L16" s="102"/>
      <c r="M16" s="102"/>
      <c r="N16" s="102"/>
      <c r="O16" s="102"/>
      <c r="P16" s="102"/>
      <c r="Q16" s="102"/>
      <c r="R16" s="102" t="s">
        <v>508</v>
      </c>
      <c r="S16" s="102"/>
      <c r="T16" s="102"/>
      <c r="U16" s="102"/>
      <c r="V16" s="102"/>
      <c r="W16" s="102"/>
      <c r="X16" s="102"/>
      <c r="Y16" s="102" t="s">
        <v>509</v>
      </c>
      <c r="Z16" s="102"/>
      <c r="AA16" s="102"/>
      <c r="AB16" s="102"/>
      <c r="AC16" s="102"/>
      <c r="AD16" s="102"/>
      <c r="AE16" s="102"/>
      <c r="AF16" s="7" t="s">
        <v>510</v>
      </c>
      <c r="AG16" s="7"/>
      <c r="AH16" s="7"/>
      <c r="AI16" s="7"/>
      <c r="AJ16" s="7"/>
      <c r="AK16" s="7"/>
      <c r="AL16" s="7"/>
      <c r="AM16" s="237"/>
      <c r="AN16" s="237"/>
      <c r="AO16" s="237"/>
      <c r="AP16" s="237"/>
    </row>
    <row r="17" spans="1:38" ht="35.25" customHeight="1" x14ac:dyDescent="0.25">
      <c r="A17" s="7"/>
      <c r="B17" s="7"/>
      <c r="C17" s="7"/>
      <c r="D17" s="269" t="s">
        <v>448</v>
      </c>
      <c r="E17" s="102" t="s">
        <v>449</v>
      </c>
      <c r="F17" s="102"/>
      <c r="G17" s="102"/>
      <c r="H17" s="102"/>
      <c r="I17" s="102"/>
      <c r="J17" s="102"/>
      <c r="K17" s="269" t="s">
        <v>448</v>
      </c>
      <c r="L17" s="7" t="s">
        <v>449</v>
      </c>
      <c r="M17" s="7"/>
      <c r="N17" s="7"/>
      <c r="O17" s="7"/>
      <c r="P17" s="7"/>
      <c r="Q17" s="7"/>
      <c r="R17" s="269" t="s">
        <v>448</v>
      </c>
      <c r="S17" s="7" t="s">
        <v>449</v>
      </c>
      <c r="T17" s="7"/>
      <c r="U17" s="7"/>
      <c r="V17" s="7"/>
      <c r="W17" s="7"/>
      <c r="X17" s="7"/>
      <c r="Y17" s="269" t="s">
        <v>448</v>
      </c>
      <c r="Z17" s="7" t="s">
        <v>449</v>
      </c>
      <c r="AA17" s="7"/>
      <c r="AB17" s="7"/>
      <c r="AC17" s="7"/>
      <c r="AD17" s="7"/>
      <c r="AE17" s="7"/>
      <c r="AF17" s="269" t="s">
        <v>448</v>
      </c>
      <c r="AG17" s="7" t="s">
        <v>449</v>
      </c>
      <c r="AH17" s="7"/>
      <c r="AI17" s="7"/>
      <c r="AJ17" s="7"/>
      <c r="AK17" s="7"/>
      <c r="AL17" s="7"/>
    </row>
    <row r="18" spans="1:38" ht="94.5" customHeight="1" x14ac:dyDescent="0.25">
      <c r="A18" s="7"/>
      <c r="B18" s="7"/>
      <c r="C18" s="7"/>
      <c r="D18" s="199" t="s">
        <v>450</v>
      </c>
      <c r="E18" s="199" t="s">
        <v>450</v>
      </c>
      <c r="F18" s="272" t="s">
        <v>451</v>
      </c>
      <c r="G18" s="272" t="s">
        <v>452</v>
      </c>
      <c r="H18" s="272" t="s">
        <v>453</v>
      </c>
      <c r="I18" s="272" t="s">
        <v>454</v>
      </c>
      <c r="J18" s="272" t="s">
        <v>455</v>
      </c>
      <c r="K18" s="199" t="s">
        <v>450</v>
      </c>
      <c r="L18" s="199" t="s">
        <v>450</v>
      </c>
      <c r="M18" s="272" t="s">
        <v>451</v>
      </c>
      <c r="N18" s="272" t="s">
        <v>452</v>
      </c>
      <c r="O18" s="272" t="s">
        <v>453</v>
      </c>
      <c r="P18" s="272" t="s">
        <v>454</v>
      </c>
      <c r="Q18" s="272" t="s">
        <v>455</v>
      </c>
      <c r="R18" s="199" t="s">
        <v>450</v>
      </c>
      <c r="S18" s="199" t="s">
        <v>450</v>
      </c>
      <c r="T18" s="272" t="s">
        <v>451</v>
      </c>
      <c r="U18" s="272" t="s">
        <v>452</v>
      </c>
      <c r="V18" s="272" t="s">
        <v>453</v>
      </c>
      <c r="W18" s="272" t="s">
        <v>454</v>
      </c>
      <c r="X18" s="272" t="s">
        <v>455</v>
      </c>
      <c r="Y18" s="199" t="s">
        <v>450</v>
      </c>
      <c r="Z18" s="199" t="s">
        <v>450</v>
      </c>
      <c r="AA18" s="272" t="s">
        <v>451</v>
      </c>
      <c r="AB18" s="272" t="s">
        <v>452</v>
      </c>
      <c r="AC18" s="272" t="s">
        <v>453</v>
      </c>
      <c r="AD18" s="272" t="s">
        <v>454</v>
      </c>
      <c r="AE18" s="272" t="s">
        <v>455</v>
      </c>
      <c r="AF18" s="199" t="s">
        <v>450</v>
      </c>
      <c r="AG18" s="199" t="s">
        <v>450</v>
      </c>
      <c r="AH18" s="272" t="s">
        <v>451</v>
      </c>
      <c r="AI18" s="272" t="s">
        <v>452</v>
      </c>
      <c r="AJ18" s="272" t="s">
        <v>453</v>
      </c>
      <c r="AK18" s="272" t="s">
        <v>454</v>
      </c>
      <c r="AL18" s="272" t="s">
        <v>455</v>
      </c>
    </row>
    <row r="19" spans="1:38" x14ac:dyDescent="0.25">
      <c r="A19" s="270">
        <v>1</v>
      </c>
      <c r="B19" s="270">
        <v>2</v>
      </c>
      <c r="C19" s="270">
        <v>3</v>
      </c>
      <c r="D19" s="274" t="s">
        <v>511</v>
      </c>
      <c r="E19" s="274" t="s">
        <v>512</v>
      </c>
      <c r="F19" s="274" t="s">
        <v>513</v>
      </c>
      <c r="G19" s="274" t="s">
        <v>514</v>
      </c>
      <c r="H19" s="274" t="s">
        <v>515</v>
      </c>
      <c r="I19" s="274" t="s">
        <v>516</v>
      </c>
      <c r="J19" s="274" t="s">
        <v>517</v>
      </c>
      <c r="K19" s="274" t="s">
        <v>518</v>
      </c>
      <c r="L19" s="274" t="s">
        <v>519</v>
      </c>
      <c r="M19" s="274" t="s">
        <v>520</v>
      </c>
      <c r="N19" s="274" t="s">
        <v>521</v>
      </c>
      <c r="O19" s="274" t="s">
        <v>522</v>
      </c>
      <c r="P19" s="274" t="s">
        <v>523</v>
      </c>
      <c r="Q19" s="274" t="s">
        <v>524</v>
      </c>
      <c r="R19" s="274" t="s">
        <v>525</v>
      </c>
      <c r="S19" s="274" t="s">
        <v>526</v>
      </c>
      <c r="T19" s="274" t="s">
        <v>527</v>
      </c>
      <c r="U19" s="274" t="s">
        <v>528</v>
      </c>
      <c r="V19" s="274" t="s">
        <v>529</v>
      </c>
      <c r="W19" s="274" t="s">
        <v>530</v>
      </c>
      <c r="X19" s="274" t="s">
        <v>531</v>
      </c>
      <c r="Y19" s="274" t="s">
        <v>532</v>
      </c>
      <c r="Z19" s="274" t="s">
        <v>533</v>
      </c>
      <c r="AA19" s="274" t="s">
        <v>534</v>
      </c>
      <c r="AB19" s="274" t="s">
        <v>535</v>
      </c>
      <c r="AC19" s="274" t="s">
        <v>536</v>
      </c>
      <c r="AD19" s="274" t="s">
        <v>537</v>
      </c>
      <c r="AE19" s="274" t="s">
        <v>538</v>
      </c>
      <c r="AF19" s="274" t="s">
        <v>539</v>
      </c>
      <c r="AG19" s="274" t="s">
        <v>540</v>
      </c>
      <c r="AH19" s="274" t="s">
        <v>541</v>
      </c>
      <c r="AI19" s="274" t="s">
        <v>542</v>
      </c>
      <c r="AJ19" s="274" t="s">
        <v>498</v>
      </c>
      <c r="AK19" s="274" t="s">
        <v>543</v>
      </c>
      <c r="AL19" s="274" t="s">
        <v>544</v>
      </c>
    </row>
    <row r="20" spans="1:38" ht="23.25" customHeight="1" x14ac:dyDescent="0.25">
      <c r="A20" s="140">
        <v>0</v>
      </c>
      <c r="B20" s="141" t="s">
        <v>100</v>
      </c>
      <c r="C20" s="213" t="s">
        <v>101</v>
      </c>
      <c r="D20" s="214">
        <f>SUM(D21:D26)</f>
        <v>0</v>
      </c>
      <c r="E20" s="214">
        <f>SUM(E21:E26)</f>
        <v>0</v>
      </c>
      <c r="F20" s="213" t="s">
        <v>101</v>
      </c>
      <c r="G20" s="213" t="s">
        <v>101</v>
      </c>
      <c r="H20" s="214">
        <f>SUM(H21:H26)</f>
        <v>0</v>
      </c>
      <c r="I20" s="214">
        <f>SUM(I21:I26)</f>
        <v>0</v>
      </c>
      <c r="J20" s="213" t="s">
        <v>101</v>
      </c>
      <c r="K20" s="214">
        <f>SUM(K21:K26)</f>
        <v>0</v>
      </c>
      <c r="L20" s="214">
        <f>SUM(L21:L26)</f>
        <v>7.1926032800000002</v>
      </c>
      <c r="M20" s="213" t="s">
        <v>101</v>
      </c>
      <c r="N20" s="213" t="s">
        <v>101</v>
      </c>
      <c r="O20" s="214">
        <f>SUM(O21:O26)</f>
        <v>0</v>
      </c>
      <c r="P20" s="214">
        <f>SUM(P21:P26)</f>
        <v>0</v>
      </c>
      <c r="Q20" s="213" t="s">
        <v>101</v>
      </c>
      <c r="R20" s="214">
        <f>SUM(R21:R26)</f>
        <v>0</v>
      </c>
      <c r="S20" s="214">
        <f>SUM(S21:S26)</f>
        <v>4.3593220338983052</v>
      </c>
      <c r="T20" s="213" t="s">
        <v>101</v>
      </c>
      <c r="U20" s="213" t="s">
        <v>101</v>
      </c>
      <c r="V20" s="214">
        <f>SUM(V21:V26)</f>
        <v>4.41</v>
      </c>
      <c r="W20" s="214">
        <f>SUM(W21:W26)</f>
        <v>0</v>
      </c>
      <c r="X20" s="213" t="s">
        <v>101</v>
      </c>
      <c r="Y20" s="214">
        <f>SUM(Y21:Y26)</f>
        <v>0</v>
      </c>
      <c r="Z20" s="214">
        <f>SUM(Z21:Z26)</f>
        <v>9.9758711864406795</v>
      </c>
      <c r="AA20" s="213" t="s">
        <v>101</v>
      </c>
      <c r="AB20" s="213" t="s">
        <v>101</v>
      </c>
      <c r="AC20" s="214">
        <f>SUM(AC21:AC26)</f>
        <v>0</v>
      </c>
      <c r="AD20" s="214">
        <f>SUM(AD21:AD26)</f>
        <v>0.75</v>
      </c>
      <c r="AE20" s="213" t="s">
        <v>101</v>
      </c>
      <c r="AF20" s="214">
        <f>SUM(AF21:AF26)</f>
        <v>0</v>
      </c>
      <c r="AG20" s="214">
        <f>SUM(AG21:AG26)</f>
        <v>21.527796500338987</v>
      </c>
      <c r="AH20" s="213" t="s">
        <v>101</v>
      </c>
      <c r="AI20" s="213" t="s">
        <v>101</v>
      </c>
      <c r="AJ20" s="214">
        <f>SUM(AJ21:AJ26)</f>
        <v>4.41</v>
      </c>
      <c r="AK20" s="214">
        <f>SUM(AK21:AK26)</f>
        <v>0.75</v>
      </c>
      <c r="AL20" s="213" t="s">
        <v>101</v>
      </c>
    </row>
    <row r="21" spans="1:38" ht="21" customHeight="1" x14ac:dyDescent="0.25">
      <c r="A21" s="136" t="s">
        <v>102</v>
      </c>
      <c r="B21" s="146" t="s">
        <v>103</v>
      </c>
      <c r="C21" s="215" t="s">
        <v>101</v>
      </c>
      <c r="D21" s="216">
        <f>D27</f>
        <v>0</v>
      </c>
      <c r="E21" s="216">
        <f>E27</f>
        <v>0</v>
      </c>
      <c r="F21" s="215" t="s">
        <v>101</v>
      </c>
      <c r="G21" s="215" t="s">
        <v>101</v>
      </c>
      <c r="H21" s="216">
        <f>H27</f>
        <v>0</v>
      </c>
      <c r="I21" s="216">
        <f>I27</f>
        <v>0</v>
      </c>
      <c r="J21" s="215" t="s">
        <v>101</v>
      </c>
      <c r="K21" s="216">
        <f>K27</f>
        <v>0</v>
      </c>
      <c r="L21" s="216">
        <f>L27</f>
        <v>0</v>
      </c>
      <c r="M21" s="215" t="s">
        <v>101</v>
      </c>
      <c r="N21" s="215" t="s">
        <v>101</v>
      </c>
      <c r="O21" s="216">
        <f>O27</f>
        <v>0</v>
      </c>
      <c r="P21" s="216">
        <f>P27</f>
        <v>0</v>
      </c>
      <c r="Q21" s="215" t="s">
        <v>101</v>
      </c>
      <c r="R21" s="216">
        <f>R27</f>
        <v>0</v>
      </c>
      <c r="S21" s="216">
        <f>S27</f>
        <v>0</v>
      </c>
      <c r="T21" s="215" t="s">
        <v>101</v>
      </c>
      <c r="U21" s="215" t="s">
        <v>101</v>
      </c>
      <c r="V21" s="216">
        <f>V27</f>
        <v>0</v>
      </c>
      <c r="W21" s="216">
        <f>W27</f>
        <v>0</v>
      </c>
      <c r="X21" s="215" t="s">
        <v>101</v>
      </c>
      <c r="Y21" s="216">
        <f>Y27</f>
        <v>0</v>
      </c>
      <c r="Z21" s="216">
        <f>Z27</f>
        <v>0</v>
      </c>
      <c r="AA21" s="215" t="s">
        <v>101</v>
      </c>
      <c r="AB21" s="215" t="s">
        <v>101</v>
      </c>
      <c r="AC21" s="216">
        <f>AC27</f>
        <v>0</v>
      </c>
      <c r="AD21" s="216">
        <f>AD27</f>
        <v>0</v>
      </c>
      <c r="AE21" s="215" t="s">
        <v>101</v>
      </c>
      <c r="AF21" s="216">
        <f>AF27</f>
        <v>0</v>
      </c>
      <c r="AG21" s="216">
        <f>AG27</f>
        <v>0</v>
      </c>
      <c r="AH21" s="215" t="s">
        <v>101</v>
      </c>
      <c r="AI21" s="215" t="s">
        <v>101</v>
      </c>
      <c r="AJ21" s="216">
        <f>AJ27</f>
        <v>0</v>
      </c>
      <c r="AK21" s="216">
        <f>AK27</f>
        <v>0</v>
      </c>
      <c r="AL21" s="215" t="s">
        <v>101</v>
      </c>
    </row>
    <row r="22" spans="1:38" ht="21.75" customHeight="1" x14ac:dyDescent="0.25">
      <c r="A22" s="136" t="s">
        <v>104</v>
      </c>
      <c r="B22" s="146" t="s">
        <v>105</v>
      </c>
      <c r="C22" s="215" t="s">
        <v>101</v>
      </c>
      <c r="D22" s="216">
        <f>D50</f>
        <v>0</v>
      </c>
      <c r="E22" s="216">
        <f>E50</f>
        <v>0</v>
      </c>
      <c r="F22" s="215" t="s">
        <v>101</v>
      </c>
      <c r="G22" s="215" t="s">
        <v>101</v>
      </c>
      <c r="H22" s="216">
        <f>H50</f>
        <v>0</v>
      </c>
      <c r="I22" s="216">
        <f>I50</f>
        <v>0</v>
      </c>
      <c r="J22" s="215" t="s">
        <v>101</v>
      </c>
      <c r="K22" s="216">
        <f>K50</f>
        <v>0</v>
      </c>
      <c r="L22" s="216">
        <f>L50</f>
        <v>7.1926032800000002</v>
      </c>
      <c r="M22" s="215" t="s">
        <v>101</v>
      </c>
      <c r="N22" s="215" t="s">
        <v>101</v>
      </c>
      <c r="O22" s="216">
        <f>O50</f>
        <v>0</v>
      </c>
      <c r="P22" s="216">
        <f>P50</f>
        <v>0</v>
      </c>
      <c r="Q22" s="215" t="s">
        <v>101</v>
      </c>
      <c r="R22" s="216">
        <f>R50</f>
        <v>0</v>
      </c>
      <c r="S22" s="216">
        <f>S50</f>
        <v>0</v>
      </c>
      <c r="T22" s="215" t="s">
        <v>101</v>
      </c>
      <c r="U22" s="215" t="s">
        <v>101</v>
      </c>
      <c r="V22" s="216">
        <f>V50</f>
        <v>0</v>
      </c>
      <c r="W22" s="216">
        <f>W50</f>
        <v>0</v>
      </c>
      <c r="X22" s="215" t="s">
        <v>101</v>
      </c>
      <c r="Y22" s="216">
        <f>Y50</f>
        <v>0</v>
      </c>
      <c r="Z22" s="216">
        <f>Z50</f>
        <v>6.5864406779661024</v>
      </c>
      <c r="AA22" s="215" t="s">
        <v>101</v>
      </c>
      <c r="AB22" s="215" t="s">
        <v>101</v>
      </c>
      <c r="AC22" s="216">
        <f>AC50</f>
        <v>0</v>
      </c>
      <c r="AD22" s="216">
        <f>AD50</f>
        <v>0.25</v>
      </c>
      <c r="AE22" s="215" t="s">
        <v>101</v>
      </c>
      <c r="AF22" s="216">
        <f>AF50</f>
        <v>0</v>
      </c>
      <c r="AG22" s="216">
        <f>AG50</f>
        <v>13.779043957966103</v>
      </c>
      <c r="AH22" s="215" t="s">
        <v>101</v>
      </c>
      <c r="AI22" s="215" t="s">
        <v>101</v>
      </c>
      <c r="AJ22" s="216">
        <f>AJ50</f>
        <v>0</v>
      </c>
      <c r="AK22" s="216">
        <f>AK50</f>
        <v>0.25</v>
      </c>
      <c r="AL22" s="215" t="s">
        <v>101</v>
      </c>
    </row>
    <row r="23" spans="1:38" ht="35.25" customHeight="1" x14ac:dyDescent="0.25">
      <c r="A23" s="136" t="s">
        <v>106</v>
      </c>
      <c r="B23" s="146" t="s">
        <v>107</v>
      </c>
      <c r="C23" s="215" t="s">
        <v>101</v>
      </c>
      <c r="D23" s="216">
        <f>D90</f>
        <v>0</v>
      </c>
      <c r="E23" s="216">
        <f>E90</f>
        <v>0</v>
      </c>
      <c r="F23" s="215" t="s">
        <v>101</v>
      </c>
      <c r="G23" s="215" t="s">
        <v>101</v>
      </c>
      <c r="H23" s="216">
        <f>H90</f>
        <v>0</v>
      </c>
      <c r="I23" s="216">
        <f>I90</f>
        <v>0</v>
      </c>
      <c r="J23" s="215" t="s">
        <v>101</v>
      </c>
      <c r="K23" s="216">
        <f>K90</f>
        <v>0</v>
      </c>
      <c r="L23" s="216">
        <f>L90</f>
        <v>0</v>
      </c>
      <c r="M23" s="215" t="s">
        <v>101</v>
      </c>
      <c r="N23" s="215" t="s">
        <v>101</v>
      </c>
      <c r="O23" s="216">
        <f>O90</f>
        <v>0</v>
      </c>
      <c r="P23" s="216">
        <f>P90</f>
        <v>0</v>
      </c>
      <c r="Q23" s="215" t="s">
        <v>101</v>
      </c>
      <c r="R23" s="216">
        <f>R90</f>
        <v>0</v>
      </c>
      <c r="S23" s="216">
        <f>S90</f>
        <v>0</v>
      </c>
      <c r="T23" s="215" t="s">
        <v>101</v>
      </c>
      <c r="U23" s="215" t="s">
        <v>101</v>
      </c>
      <c r="V23" s="216">
        <f>V90</f>
        <v>0</v>
      </c>
      <c r="W23" s="216">
        <f>W90</f>
        <v>0</v>
      </c>
      <c r="X23" s="215" t="s">
        <v>101</v>
      </c>
      <c r="Y23" s="216">
        <f>Y90</f>
        <v>0</v>
      </c>
      <c r="Z23" s="216">
        <f>Z90</f>
        <v>0</v>
      </c>
      <c r="AA23" s="215" t="s">
        <v>101</v>
      </c>
      <c r="AB23" s="215" t="s">
        <v>101</v>
      </c>
      <c r="AC23" s="216">
        <f>AC90</f>
        <v>0</v>
      </c>
      <c r="AD23" s="216">
        <f>AD90</f>
        <v>0</v>
      </c>
      <c r="AE23" s="215" t="s">
        <v>101</v>
      </c>
      <c r="AF23" s="216">
        <f>AF90</f>
        <v>0</v>
      </c>
      <c r="AG23" s="216">
        <f>AG90</f>
        <v>0</v>
      </c>
      <c r="AH23" s="215" t="s">
        <v>101</v>
      </c>
      <c r="AI23" s="215" t="s">
        <v>101</v>
      </c>
      <c r="AJ23" s="216">
        <f>AJ90</f>
        <v>0</v>
      </c>
      <c r="AK23" s="216">
        <f>AK90</f>
        <v>0</v>
      </c>
      <c r="AL23" s="215" t="s">
        <v>101</v>
      </c>
    </row>
    <row r="24" spans="1:38" ht="21" customHeight="1" x14ac:dyDescent="0.25">
      <c r="A24" s="136" t="s">
        <v>108</v>
      </c>
      <c r="B24" s="146" t="s">
        <v>109</v>
      </c>
      <c r="C24" s="215" t="s">
        <v>101</v>
      </c>
      <c r="D24" s="216">
        <f>D93</f>
        <v>0</v>
      </c>
      <c r="E24" s="216">
        <f>E93</f>
        <v>0</v>
      </c>
      <c r="F24" s="215" t="s">
        <v>101</v>
      </c>
      <c r="G24" s="215" t="s">
        <v>101</v>
      </c>
      <c r="H24" s="216">
        <f>H93</f>
        <v>0</v>
      </c>
      <c r="I24" s="216">
        <f>I93</f>
        <v>0</v>
      </c>
      <c r="J24" s="215" t="s">
        <v>101</v>
      </c>
      <c r="K24" s="216">
        <f>K93</f>
        <v>0</v>
      </c>
      <c r="L24" s="216">
        <f>L93</f>
        <v>0</v>
      </c>
      <c r="M24" s="215" t="s">
        <v>101</v>
      </c>
      <c r="N24" s="215" t="s">
        <v>101</v>
      </c>
      <c r="O24" s="216">
        <f>O93</f>
        <v>0</v>
      </c>
      <c r="P24" s="216">
        <f>P93</f>
        <v>0</v>
      </c>
      <c r="Q24" s="215" t="s">
        <v>101</v>
      </c>
      <c r="R24" s="216">
        <f>R93</f>
        <v>0</v>
      </c>
      <c r="S24" s="216">
        <f>S93</f>
        <v>4.3593220338983052</v>
      </c>
      <c r="T24" s="215" t="s">
        <v>101</v>
      </c>
      <c r="U24" s="215" t="s">
        <v>101</v>
      </c>
      <c r="V24" s="216">
        <f>V93</f>
        <v>4.41</v>
      </c>
      <c r="W24" s="216">
        <f>W93</f>
        <v>0</v>
      </c>
      <c r="X24" s="215" t="s">
        <v>101</v>
      </c>
      <c r="Y24" s="216">
        <f>Y93</f>
        <v>0</v>
      </c>
      <c r="Z24" s="216">
        <f>Z93</f>
        <v>3.3894305084745766</v>
      </c>
      <c r="AA24" s="215" t="s">
        <v>101</v>
      </c>
      <c r="AB24" s="215" t="s">
        <v>101</v>
      </c>
      <c r="AC24" s="216">
        <f>AC93</f>
        <v>0</v>
      </c>
      <c r="AD24" s="216">
        <f>AD93</f>
        <v>0.5</v>
      </c>
      <c r="AE24" s="215" t="s">
        <v>101</v>
      </c>
      <c r="AF24" s="216">
        <f>AF93</f>
        <v>0</v>
      </c>
      <c r="AG24" s="216">
        <f>AG93</f>
        <v>7.7487525423728822</v>
      </c>
      <c r="AH24" s="215" t="s">
        <v>101</v>
      </c>
      <c r="AI24" s="215" t="s">
        <v>101</v>
      </c>
      <c r="AJ24" s="216">
        <f>AJ93</f>
        <v>4.41</v>
      </c>
      <c r="AK24" s="216">
        <f>AK93</f>
        <v>0.5</v>
      </c>
      <c r="AL24" s="215" t="s">
        <v>101</v>
      </c>
    </row>
    <row r="25" spans="1:38" ht="18.75" customHeight="1" x14ac:dyDescent="0.25">
      <c r="A25" s="136" t="s">
        <v>110</v>
      </c>
      <c r="B25" s="146" t="s">
        <v>111</v>
      </c>
      <c r="C25" s="215" t="s">
        <v>101</v>
      </c>
      <c r="D25" s="216">
        <f>D103</f>
        <v>0</v>
      </c>
      <c r="E25" s="216">
        <f>E103</f>
        <v>0</v>
      </c>
      <c r="F25" s="215" t="s">
        <v>101</v>
      </c>
      <c r="G25" s="215" t="s">
        <v>101</v>
      </c>
      <c r="H25" s="216">
        <f>H103</f>
        <v>0</v>
      </c>
      <c r="I25" s="216">
        <f>I103</f>
        <v>0</v>
      </c>
      <c r="J25" s="215" t="s">
        <v>101</v>
      </c>
      <c r="K25" s="216">
        <f>K103</f>
        <v>0</v>
      </c>
      <c r="L25" s="216">
        <f>L103</f>
        <v>0</v>
      </c>
      <c r="M25" s="215" t="s">
        <v>101</v>
      </c>
      <c r="N25" s="215" t="s">
        <v>101</v>
      </c>
      <c r="O25" s="216">
        <f>O103</f>
        <v>0</v>
      </c>
      <c r="P25" s="216">
        <f>P103</f>
        <v>0</v>
      </c>
      <c r="Q25" s="215" t="s">
        <v>101</v>
      </c>
      <c r="R25" s="216">
        <f>R103</f>
        <v>0</v>
      </c>
      <c r="S25" s="216">
        <f>S103</f>
        <v>0</v>
      </c>
      <c r="T25" s="215" t="s">
        <v>101</v>
      </c>
      <c r="U25" s="215" t="s">
        <v>101</v>
      </c>
      <c r="V25" s="216">
        <f>V103</f>
        <v>0</v>
      </c>
      <c r="W25" s="216">
        <f>W103</f>
        <v>0</v>
      </c>
      <c r="X25" s="215" t="s">
        <v>101</v>
      </c>
      <c r="Y25" s="216">
        <f>Y103</f>
        <v>0</v>
      </c>
      <c r="Z25" s="216">
        <f>Z103</f>
        <v>0</v>
      </c>
      <c r="AA25" s="215" t="s">
        <v>101</v>
      </c>
      <c r="AB25" s="215" t="s">
        <v>101</v>
      </c>
      <c r="AC25" s="216">
        <f>AC103</f>
        <v>0</v>
      </c>
      <c r="AD25" s="216">
        <f>AD103</f>
        <v>0</v>
      </c>
      <c r="AE25" s="215" t="s">
        <v>101</v>
      </c>
      <c r="AF25" s="216">
        <f>AF103</f>
        <v>0</v>
      </c>
      <c r="AG25" s="216">
        <f>AG103</f>
        <v>0</v>
      </c>
      <c r="AH25" s="215" t="s">
        <v>101</v>
      </c>
      <c r="AI25" s="215" t="s">
        <v>101</v>
      </c>
      <c r="AJ25" s="216">
        <f>AJ103</f>
        <v>0</v>
      </c>
      <c r="AK25" s="216">
        <f>AK103</f>
        <v>0</v>
      </c>
      <c r="AL25" s="215" t="s">
        <v>101</v>
      </c>
    </row>
    <row r="26" spans="1:38" ht="20.25" customHeight="1" x14ac:dyDescent="0.25">
      <c r="A26" s="136" t="s">
        <v>112</v>
      </c>
      <c r="B26" s="146" t="s">
        <v>113</v>
      </c>
      <c r="C26" s="215" t="s">
        <v>101</v>
      </c>
      <c r="D26" s="216">
        <f>D104</f>
        <v>0</v>
      </c>
      <c r="E26" s="216">
        <f>E104</f>
        <v>0</v>
      </c>
      <c r="F26" s="215" t="s">
        <v>101</v>
      </c>
      <c r="G26" s="215" t="s">
        <v>101</v>
      </c>
      <c r="H26" s="216">
        <f>H104</f>
        <v>0</v>
      </c>
      <c r="I26" s="216">
        <f>I104</f>
        <v>0</v>
      </c>
      <c r="J26" s="215" t="s">
        <v>101</v>
      </c>
      <c r="K26" s="216">
        <f>K104</f>
        <v>0</v>
      </c>
      <c r="L26" s="216">
        <f>L104</f>
        <v>0</v>
      </c>
      <c r="M26" s="215" t="s">
        <v>101</v>
      </c>
      <c r="N26" s="215" t="s">
        <v>101</v>
      </c>
      <c r="O26" s="216">
        <f>O104</f>
        <v>0</v>
      </c>
      <c r="P26" s="216">
        <f>P104</f>
        <v>0</v>
      </c>
      <c r="Q26" s="215" t="s">
        <v>101</v>
      </c>
      <c r="R26" s="216">
        <f>R104</f>
        <v>0</v>
      </c>
      <c r="S26" s="216">
        <f>S104</f>
        <v>0</v>
      </c>
      <c r="T26" s="215" t="s">
        <v>101</v>
      </c>
      <c r="U26" s="215" t="s">
        <v>101</v>
      </c>
      <c r="V26" s="216">
        <f>V104</f>
        <v>0</v>
      </c>
      <c r="W26" s="216">
        <f>W104</f>
        <v>0</v>
      </c>
      <c r="X26" s="215" t="s">
        <v>101</v>
      </c>
      <c r="Y26" s="216">
        <f>Y104</f>
        <v>0</v>
      </c>
      <c r="Z26" s="216">
        <f>Z104</f>
        <v>0</v>
      </c>
      <c r="AA26" s="215" t="s">
        <v>101</v>
      </c>
      <c r="AB26" s="215" t="s">
        <v>101</v>
      </c>
      <c r="AC26" s="216">
        <f>AC104</f>
        <v>0</v>
      </c>
      <c r="AD26" s="216">
        <f>AD104</f>
        <v>0</v>
      </c>
      <c r="AE26" s="215" t="s">
        <v>101</v>
      </c>
      <c r="AF26" s="216">
        <f>AF104</f>
        <v>0</v>
      </c>
      <c r="AG26" s="216">
        <f>AG104</f>
        <v>0</v>
      </c>
      <c r="AH26" s="215" t="s">
        <v>101</v>
      </c>
      <c r="AI26" s="215" t="s">
        <v>101</v>
      </c>
      <c r="AJ26" s="216">
        <f>AJ104</f>
        <v>0</v>
      </c>
      <c r="AK26" s="216">
        <f>AK104</f>
        <v>0</v>
      </c>
      <c r="AL26" s="215" t="s">
        <v>101</v>
      </c>
    </row>
    <row r="27" spans="1:38" ht="19.5" customHeight="1" x14ac:dyDescent="0.25">
      <c r="A27" s="151" t="s">
        <v>114</v>
      </c>
      <c r="B27" s="152" t="s">
        <v>115</v>
      </c>
      <c r="C27" s="215" t="s">
        <v>101</v>
      </c>
      <c r="D27" s="218">
        <f>D28</f>
        <v>0</v>
      </c>
      <c r="E27" s="218">
        <f>E28</f>
        <v>0</v>
      </c>
      <c r="F27" s="215" t="s">
        <v>101</v>
      </c>
      <c r="G27" s="215" t="s">
        <v>101</v>
      </c>
      <c r="H27" s="218">
        <f>H28</f>
        <v>0</v>
      </c>
      <c r="I27" s="218">
        <f>I28</f>
        <v>0</v>
      </c>
      <c r="J27" s="215" t="s">
        <v>101</v>
      </c>
      <c r="K27" s="218">
        <f>K28</f>
        <v>0</v>
      </c>
      <c r="L27" s="218">
        <f>L28</f>
        <v>0</v>
      </c>
      <c r="M27" s="215" t="s">
        <v>101</v>
      </c>
      <c r="N27" s="215" t="s">
        <v>101</v>
      </c>
      <c r="O27" s="218">
        <f>O28</f>
        <v>0</v>
      </c>
      <c r="P27" s="218">
        <f>P28</f>
        <v>0</v>
      </c>
      <c r="Q27" s="215" t="s">
        <v>101</v>
      </c>
      <c r="R27" s="218">
        <f>R28</f>
        <v>0</v>
      </c>
      <c r="S27" s="218">
        <f>S28</f>
        <v>0</v>
      </c>
      <c r="T27" s="215" t="s">
        <v>101</v>
      </c>
      <c r="U27" s="215" t="s">
        <v>101</v>
      </c>
      <c r="V27" s="218">
        <f>V28</f>
        <v>0</v>
      </c>
      <c r="W27" s="218">
        <f>W28</f>
        <v>0</v>
      </c>
      <c r="X27" s="215" t="s">
        <v>101</v>
      </c>
      <c r="Y27" s="218">
        <f>Y28</f>
        <v>0</v>
      </c>
      <c r="Z27" s="218">
        <f>Z28</f>
        <v>0</v>
      </c>
      <c r="AA27" s="215" t="s">
        <v>101</v>
      </c>
      <c r="AB27" s="215" t="s">
        <v>101</v>
      </c>
      <c r="AC27" s="218">
        <f>AC28</f>
        <v>0</v>
      </c>
      <c r="AD27" s="218">
        <f>AD28</f>
        <v>0</v>
      </c>
      <c r="AE27" s="215" t="s">
        <v>101</v>
      </c>
      <c r="AF27" s="218">
        <f>AF28</f>
        <v>0</v>
      </c>
      <c r="AG27" s="283">
        <f t="shared" ref="AG27:AG58" si="0">E27+L27+S27+Z27</f>
        <v>0</v>
      </c>
      <c r="AH27" s="215" t="s">
        <v>101</v>
      </c>
      <c r="AI27" s="215" t="s">
        <v>101</v>
      </c>
      <c r="AJ27" s="283">
        <f t="shared" ref="AJ27:AJ58" si="1">H27+O27+V27+AC27</f>
        <v>0</v>
      </c>
      <c r="AK27" s="283">
        <f t="shared" ref="AK27:AK58" si="2">I27+P27+W27+AD27</f>
        <v>0</v>
      </c>
      <c r="AL27" s="215" t="s">
        <v>101</v>
      </c>
    </row>
    <row r="28" spans="1:38" ht="20.25" customHeight="1" x14ac:dyDescent="0.25">
      <c r="A28" s="151" t="s">
        <v>116</v>
      </c>
      <c r="B28" s="152" t="s">
        <v>117</v>
      </c>
      <c r="C28" s="215" t="s">
        <v>101</v>
      </c>
      <c r="D28" s="218">
        <f>D29+D33+D34</f>
        <v>0</v>
      </c>
      <c r="E28" s="218">
        <f>E29+E33+E34</f>
        <v>0</v>
      </c>
      <c r="F28" s="215" t="s">
        <v>101</v>
      </c>
      <c r="G28" s="215" t="s">
        <v>101</v>
      </c>
      <c r="H28" s="218">
        <f>H29+H33+H34</f>
        <v>0</v>
      </c>
      <c r="I28" s="218">
        <f>I29+I33+I34</f>
        <v>0</v>
      </c>
      <c r="J28" s="215" t="s">
        <v>101</v>
      </c>
      <c r="K28" s="218">
        <f>K29+K33+K34</f>
        <v>0</v>
      </c>
      <c r="L28" s="218">
        <f>L29+L33+L34</f>
        <v>0</v>
      </c>
      <c r="M28" s="215" t="s">
        <v>101</v>
      </c>
      <c r="N28" s="215" t="s">
        <v>101</v>
      </c>
      <c r="O28" s="218">
        <f>O29+O33+O34</f>
        <v>0</v>
      </c>
      <c r="P28" s="218">
        <f>P29+P33+P34</f>
        <v>0</v>
      </c>
      <c r="Q28" s="215" t="s">
        <v>101</v>
      </c>
      <c r="R28" s="218">
        <f>R29+R33+R34</f>
        <v>0</v>
      </c>
      <c r="S28" s="218">
        <f>S29+S33+S34</f>
        <v>0</v>
      </c>
      <c r="T28" s="215" t="s">
        <v>101</v>
      </c>
      <c r="U28" s="215" t="s">
        <v>101</v>
      </c>
      <c r="V28" s="218">
        <f>V29+V33+V34</f>
        <v>0</v>
      </c>
      <c r="W28" s="218">
        <f>W29+W33+W34</f>
        <v>0</v>
      </c>
      <c r="X28" s="215" t="s">
        <v>101</v>
      </c>
      <c r="Y28" s="218">
        <f>Y29+Y33+Y34</f>
        <v>0</v>
      </c>
      <c r="Z28" s="218">
        <f>Z29+Z33+Z34</f>
        <v>0</v>
      </c>
      <c r="AA28" s="215" t="s">
        <v>101</v>
      </c>
      <c r="AB28" s="215" t="s">
        <v>101</v>
      </c>
      <c r="AC28" s="218">
        <f>AC29+AC33+AC34</f>
        <v>0</v>
      </c>
      <c r="AD28" s="218">
        <f>AD29+AD33+AD34</f>
        <v>0</v>
      </c>
      <c r="AE28" s="215" t="s">
        <v>101</v>
      </c>
      <c r="AF28" s="218">
        <f>AF29+AF33+AF34</f>
        <v>0</v>
      </c>
      <c r="AG28" s="283">
        <f t="shared" si="0"/>
        <v>0</v>
      </c>
      <c r="AH28" s="215" t="s">
        <v>101</v>
      </c>
      <c r="AI28" s="215" t="s">
        <v>101</v>
      </c>
      <c r="AJ28" s="283">
        <f t="shared" si="1"/>
        <v>0</v>
      </c>
      <c r="AK28" s="283">
        <f t="shared" si="2"/>
        <v>0</v>
      </c>
      <c r="AL28" s="215" t="s">
        <v>101</v>
      </c>
    </row>
    <row r="29" spans="1:38" ht="33.75" customHeight="1" x14ac:dyDescent="0.25">
      <c r="A29" s="151" t="s">
        <v>118</v>
      </c>
      <c r="B29" s="152" t="s">
        <v>119</v>
      </c>
      <c r="C29" s="215" t="s">
        <v>101</v>
      </c>
      <c r="D29" s="218">
        <f>SUM(D30:D32)</f>
        <v>0</v>
      </c>
      <c r="E29" s="218">
        <f>SUM(E30:E32)</f>
        <v>0</v>
      </c>
      <c r="F29" s="215" t="s">
        <v>101</v>
      </c>
      <c r="G29" s="215" t="s">
        <v>101</v>
      </c>
      <c r="H29" s="218">
        <f>SUM(H30:H32)</f>
        <v>0</v>
      </c>
      <c r="I29" s="218">
        <f>SUM(I30:I32)</f>
        <v>0</v>
      </c>
      <c r="J29" s="215" t="s">
        <v>101</v>
      </c>
      <c r="K29" s="218">
        <f>SUM(K30:K32)</f>
        <v>0</v>
      </c>
      <c r="L29" s="218">
        <f>SUM(L30:L32)</f>
        <v>0</v>
      </c>
      <c r="M29" s="215" t="s">
        <v>101</v>
      </c>
      <c r="N29" s="215" t="s">
        <v>101</v>
      </c>
      <c r="O29" s="218">
        <f>SUM(O30:O32)</f>
        <v>0</v>
      </c>
      <c r="P29" s="218">
        <f>SUM(P30:P32)</f>
        <v>0</v>
      </c>
      <c r="Q29" s="215" t="s">
        <v>101</v>
      </c>
      <c r="R29" s="218">
        <f>SUM(R30:R32)</f>
        <v>0</v>
      </c>
      <c r="S29" s="218">
        <f>SUM(S30:S32)</f>
        <v>0</v>
      </c>
      <c r="T29" s="215" t="s">
        <v>101</v>
      </c>
      <c r="U29" s="215" t="s">
        <v>101</v>
      </c>
      <c r="V29" s="218">
        <f>SUM(V30:V32)</f>
        <v>0</v>
      </c>
      <c r="W29" s="218">
        <f>SUM(W30:W32)</f>
        <v>0</v>
      </c>
      <c r="X29" s="215" t="s">
        <v>101</v>
      </c>
      <c r="Y29" s="218">
        <f>SUM(Y30:Y32)</f>
        <v>0</v>
      </c>
      <c r="Z29" s="218">
        <f>SUM(Z30:Z32)</f>
        <v>0</v>
      </c>
      <c r="AA29" s="215" t="s">
        <v>101</v>
      </c>
      <c r="AB29" s="215" t="s">
        <v>101</v>
      </c>
      <c r="AC29" s="218">
        <f>SUM(AC30:AC32)</f>
        <v>0</v>
      </c>
      <c r="AD29" s="218">
        <f>SUM(AD30:AD32)</f>
        <v>0</v>
      </c>
      <c r="AE29" s="215" t="s">
        <v>101</v>
      </c>
      <c r="AF29" s="218">
        <f>SUM(AF30:AF32)</f>
        <v>0</v>
      </c>
      <c r="AG29" s="283">
        <f t="shared" si="0"/>
        <v>0</v>
      </c>
      <c r="AH29" s="215" t="s">
        <v>101</v>
      </c>
      <c r="AI29" s="215" t="s">
        <v>101</v>
      </c>
      <c r="AJ29" s="283">
        <f t="shared" si="1"/>
        <v>0</v>
      </c>
      <c r="AK29" s="283">
        <f t="shared" si="2"/>
        <v>0</v>
      </c>
      <c r="AL29" s="215" t="s">
        <v>101</v>
      </c>
    </row>
    <row r="30" spans="1:38" ht="17.25" customHeight="1" x14ac:dyDescent="0.25">
      <c r="A30" s="151" t="s">
        <v>118</v>
      </c>
      <c r="B30" s="162" t="s">
        <v>120</v>
      </c>
      <c r="C30" s="215" t="s">
        <v>101</v>
      </c>
      <c r="D30" s="218">
        <v>0</v>
      </c>
      <c r="E30" s="218">
        <v>0</v>
      </c>
      <c r="F30" s="215" t="s">
        <v>101</v>
      </c>
      <c r="G30" s="215" t="s">
        <v>101</v>
      </c>
      <c r="H30" s="218">
        <v>0</v>
      </c>
      <c r="I30" s="218">
        <v>0</v>
      </c>
      <c r="J30" s="215" t="s">
        <v>101</v>
      </c>
      <c r="K30" s="218">
        <v>0</v>
      </c>
      <c r="L30" s="218">
        <v>0</v>
      </c>
      <c r="M30" s="215" t="s">
        <v>101</v>
      </c>
      <c r="N30" s="215" t="s">
        <v>101</v>
      </c>
      <c r="O30" s="218">
        <v>0</v>
      </c>
      <c r="P30" s="218">
        <v>0</v>
      </c>
      <c r="Q30" s="215" t="s">
        <v>101</v>
      </c>
      <c r="R30" s="218">
        <v>0</v>
      </c>
      <c r="S30" s="218">
        <v>0</v>
      </c>
      <c r="T30" s="215" t="s">
        <v>101</v>
      </c>
      <c r="U30" s="215" t="s">
        <v>101</v>
      </c>
      <c r="V30" s="218">
        <v>0</v>
      </c>
      <c r="W30" s="218">
        <v>0</v>
      </c>
      <c r="X30" s="215" t="s">
        <v>101</v>
      </c>
      <c r="Y30" s="218">
        <v>0</v>
      </c>
      <c r="Z30" s="218">
        <v>0</v>
      </c>
      <c r="AA30" s="215" t="s">
        <v>101</v>
      </c>
      <c r="AB30" s="215" t="s">
        <v>101</v>
      </c>
      <c r="AC30" s="218">
        <v>0</v>
      </c>
      <c r="AD30" s="218">
        <v>0</v>
      </c>
      <c r="AE30" s="215" t="s">
        <v>101</v>
      </c>
      <c r="AF30" s="218">
        <v>0</v>
      </c>
      <c r="AG30" s="283">
        <f t="shared" si="0"/>
        <v>0</v>
      </c>
      <c r="AH30" s="215" t="s">
        <v>101</v>
      </c>
      <c r="AI30" s="215" t="s">
        <v>101</v>
      </c>
      <c r="AJ30" s="283">
        <f t="shared" si="1"/>
        <v>0</v>
      </c>
      <c r="AK30" s="283">
        <f t="shared" si="2"/>
        <v>0</v>
      </c>
      <c r="AL30" s="215" t="s">
        <v>101</v>
      </c>
    </row>
    <row r="31" spans="1:38" ht="17.25" customHeight="1" x14ac:dyDescent="0.25">
      <c r="A31" s="151" t="s">
        <v>118</v>
      </c>
      <c r="B31" s="224" t="s">
        <v>122</v>
      </c>
      <c r="C31" s="215" t="s">
        <v>101</v>
      </c>
      <c r="D31" s="218">
        <v>0</v>
      </c>
      <c r="E31" s="218">
        <v>0</v>
      </c>
      <c r="F31" s="215" t="s">
        <v>101</v>
      </c>
      <c r="G31" s="215" t="s">
        <v>101</v>
      </c>
      <c r="H31" s="216">
        <v>0</v>
      </c>
      <c r="I31" s="218">
        <v>0</v>
      </c>
      <c r="J31" s="215" t="s">
        <v>101</v>
      </c>
      <c r="K31" s="218">
        <v>0</v>
      </c>
      <c r="L31" s="218">
        <v>0</v>
      </c>
      <c r="M31" s="215" t="s">
        <v>101</v>
      </c>
      <c r="N31" s="215" t="s">
        <v>101</v>
      </c>
      <c r="O31" s="218">
        <v>0</v>
      </c>
      <c r="P31" s="218">
        <v>0</v>
      </c>
      <c r="Q31" s="215" t="s">
        <v>101</v>
      </c>
      <c r="R31" s="218">
        <v>0</v>
      </c>
      <c r="S31" s="218">
        <v>0</v>
      </c>
      <c r="T31" s="215" t="s">
        <v>101</v>
      </c>
      <c r="U31" s="215" t="s">
        <v>101</v>
      </c>
      <c r="V31" s="218">
        <v>0</v>
      </c>
      <c r="W31" s="218">
        <v>0</v>
      </c>
      <c r="X31" s="215" t="s">
        <v>101</v>
      </c>
      <c r="Y31" s="218">
        <v>0</v>
      </c>
      <c r="Z31" s="218">
        <v>0</v>
      </c>
      <c r="AA31" s="215" t="s">
        <v>101</v>
      </c>
      <c r="AB31" s="215" t="s">
        <v>101</v>
      </c>
      <c r="AC31" s="218">
        <v>0</v>
      </c>
      <c r="AD31" s="218">
        <v>0</v>
      </c>
      <c r="AE31" s="215" t="s">
        <v>101</v>
      </c>
      <c r="AF31" s="218">
        <v>0</v>
      </c>
      <c r="AG31" s="283">
        <f t="shared" si="0"/>
        <v>0</v>
      </c>
      <c r="AH31" s="215" t="s">
        <v>101</v>
      </c>
      <c r="AI31" s="215" t="s">
        <v>101</v>
      </c>
      <c r="AJ31" s="283">
        <f t="shared" si="1"/>
        <v>0</v>
      </c>
      <c r="AK31" s="283">
        <f t="shared" si="2"/>
        <v>0</v>
      </c>
      <c r="AL31" s="215" t="s">
        <v>101</v>
      </c>
    </row>
    <row r="32" spans="1:38" ht="17.25" customHeight="1" x14ac:dyDescent="0.25">
      <c r="A32" s="151" t="s">
        <v>118</v>
      </c>
      <c r="B32" s="224" t="s">
        <v>124</v>
      </c>
      <c r="C32" s="215" t="s">
        <v>101</v>
      </c>
      <c r="D32" s="218">
        <v>0</v>
      </c>
      <c r="E32" s="218">
        <v>0</v>
      </c>
      <c r="F32" s="215" t="s">
        <v>101</v>
      </c>
      <c r="G32" s="215" t="s">
        <v>101</v>
      </c>
      <c r="H32" s="218">
        <v>0</v>
      </c>
      <c r="I32" s="218">
        <v>0</v>
      </c>
      <c r="J32" s="215" t="s">
        <v>101</v>
      </c>
      <c r="K32" s="218">
        <v>0</v>
      </c>
      <c r="L32" s="218">
        <v>0</v>
      </c>
      <c r="M32" s="215" t="s">
        <v>101</v>
      </c>
      <c r="N32" s="215" t="s">
        <v>101</v>
      </c>
      <c r="O32" s="218">
        <v>0</v>
      </c>
      <c r="P32" s="218">
        <v>0</v>
      </c>
      <c r="Q32" s="215" t="s">
        <v>101</v>
      </c>
      <c r="R32" s="218">
        <v>0</v>
      </c>
      <c r="S32" s="218">
        <v>0</v>
      </c>
      <c r="T32" s="215" t="s">
        <v>101</v>
      </c>
      <c r="U32" s="215" t="s">
        <v>101</v>
      </c>
      <c r="V32" s="218">
        <v>0</v>
      </c>
      <c r="W32" s="218">
        <v>0</v>
      </c>
      <c r="X32" s="215" t="s">
        <v>101</v>
      </c>
      <c r="Y32" s="218">
        <v>0</v>
      </c>
      <c r="Z32" s="218">
        <v>0</v>
      </c>
      <c r="AA32" s="215" t="s">
        <v>101</v>
      </c>
      <c r="AB32" s="215" t="s">
        <v>101</v>
      </c>
      <c r="AC32" s="218">
        <v>0</v>
      </c>
      <c r="AD32" s="218">
        <v>0</v>
      </c>
      <c r="AE32" s="215" t="s">
        <v>101</v>
      </c>
      <c r="AF32" s="218">
        <v>0</v>
      </c>
      <c r="AG32" s="283">
        <f t="shared" si="0"/>
        <v>0</v>
      </c>
      <c r="AH32" s="215" t="s">
        <v>101</v>
      </c>
      <c r="AI32" s="215" t="s">
        <v>101</v>
      </c>
      <c r="AJ32" s="283">
        <f t="shared" si="1"/>
        <v>0</v>
      </c>
      <c r="AK32" s="283">
        <f t="shared" si="2"/>
        <v>0</v>
      </c>
      <c r="AL32" s="215" t="s">
        <v>101</v>
      </c>
    </row>
    <row r="33" spans="1:38" ht="35.25" customHeight="1" x14ac:dyDescent="0.25">
      <c r="A33" s="151" t="s">
        <v>126</v>
      </c>
      <c r="B33" s="152" t="s">
        <v>127</v>
      </c>
      <c r="C33" s="215" t="s">
        <v>101</v>
      </c>
      <c r="D33" s="218">
        <v>0</v>
      </c>
      <c r="E33" s="218">
        <v>0</v>
      </c>
      <c r="F33" s="215" t="s">
        <v>101</v>
      </c>
      <c r="G33" s="215" t="s">
        <v>101</v>
      </c>
      <c r="H33" s="218">
        <v>0</v>
      </c>
      <c r="I33" s="218">
        <v>0</v>
      </c>
      <c r="J33" s="215" t="s">
        <v>101</v>
      </c>
      <c r="K33" s="218">
        <v>0</v>
      </c>
      <c r="L33" s="218">
        <v>0</v>
      </c>
      <c r="M33" s="215" t="s">
        <v>101</v>
      </c>
      <c r="N33" s="215" t="s">
        <v>101</v>
      </c>
      <c r="O33" s="218">
        <v>0</v>
      </c>
      <c r="P33" s="218">
        <v>0</v>
      </c>
      <c r="Q33" s="215" t="s">
        <v>101</v>
      </c>
      <c r="R33" s="218">
        <v>0</v>
      </c>
      <c r="S33" s="218">
        <v>0</v>
      </c>
      <c r="T33" s="215" t="s">
        <v>101</v>
      </c>
      <c r="U33" s="215" t="s">
        <v>101</v>
      </c>
      <c r="V33" s="218">
        <v>0</v>
      </c>
      <c r="W33" s="218">
        <v>0</v>
      </c>
      <c r="X33" s="215" t="s">
        <v>101</v>
      </c>
      <c r="Y33" s="218">
        <v>0</v>
      </c>
      <c r="Z33" s="218">
        <v>0</v>
      </c>
      <c r="AA33" s="215" t="s">
        <v>101</v>
      </c>
      <c r="AB33" s="215" t="s">
        <v>101</v>
      </c>
      <c r="AC33" s="218">
        <v>0</v>
      </c>
      <c r="AD33" s="218">
        <v>0</v>
      </c>
      <c r="AE33" s="215" t="s">
        <v>101</v>
      </c>
      <c r="AF33" s="218">
        <v>0</v>
      </c>
      <c r="AG33" s="283">
        <f t="shared" si="0"/>
        <v>0</v>
      </c>
      <c r="AH33" s="215" t="s">
        <v>101</v>
      </c>
      <c r="AI33" s="215" t="s">
        <v>101</v>
      </c>
      <c r="AJ33" s="283">
        <f t="shared" si="1"/>
        <v>0</v>
      </c>
      <c r="AK33" s="283">
        <f t="shared" si="2"/>
        <v>0</v>
      </c>
      <c r="AL33" s="215" t="s">
        <v>101</v>
      </c>
    </row>
    <row r="34" spans="1:38" ht="20.25" customHeight="1" x14ac:dyDescent="0.25">
      <c r="A34" s="151" t="s">
        <v>128</v>
      </c>
      <c r="B34" s="152" t="s">
        <v>129</v>
      </c>
      <c r="C34" s="215" t="s">
        <v>101</v>
      </c>
      <c r="D34" s="218">
        <v>0</v>
      </c>
      <c r="E34" s="218">
        <v>0</v>
      </c>
      <c r="F34" s="215" t="s">
        <v>101</v>
      </c>
      <c r="G34" s="215" t="s">
        <v>101</v>
      </c>
      <c r="H34" s="218">
        <v>0</v>
      </c>
      <c r="I34" s="218">
        <v>0</v>
      </c>
      <c r="J34" s="215" t="s">
        <v>101</v>
      </c>
      <c r="K34" s="218">
        <v>0</v>
      </c>
      <c r="L34" s="218">
        <v>0</v>
      </c>
      <c r="M34" s="215" t="s">
        <v>101</v>
      </c>
      <c r="N34" s="215" t="s">
        <v>101</v>
      </c>
      <c r="O34" s="218">
        <v>0</v>
      </c>
      <c r="P34" s="218">
        <v>0</v>
      </c>
      <c r="Q34" s="215" t="s">
        <v>101</v>
      </c>
      <c r="R34" s="218">
        <v>0</v>
      </c>
      <c r="S34" s="218">
        <v>0</v>
      </c>
      <c r="T34" s="215" t="s">
        <v>101</v>
      </c>
      <c r="U34" s="215" t="s">
        <v>101</v>
      </c>
      <c r="V34" s="218">
        <v>0</v>
      </c>
      <c r="W34" s="218">
        <v>0</v>
      </c>
      <c r="X34" s="215" t="s">
        <v>101</v>
      </c>
      <c r="Y34" s="218">
        <v>0</v>
      </c>
      <c r="Z34" s="218">
        <v>0</v>
      </c>
      <c r="AA34" s="215" t="s">
        <v>101</v>
      </c>
      <c r="AB34" s="215" t="s">
        <v>101</v>
      </c>
      <c r="AC34" s="218">
        <v>0</v>
      </c>
      <c r="AD34" s="218">
        <v>0</v>
      </c>
      <c r="AE34" s="215" t="s">
        <v>101</v>
      </c>
      <c r="AF34" s="218">
        <v>0</v>
      </c>
      <c r="AG34" s="283">
        <f t="shared" si="0"/>
        <v>0</v>
      </c>
      <c r="AH34" s="215" t="s">
        <v>101</v>
      </c>
      <c r="AI34" s="215" t="s">
        <v>101</v>
      </c>
      <c r="AJ34" s="283">
        <f t="shared" si="1"/>
        <v>0</v>
      </c>
      <c r="AK34" s="283">
        <f t="shared" si="2"/>
        <v>0</v>
      </c>
      <c r="AL34" s="215" t="s">
        <v>101</v>
      </c>
    </row>
    <row r="35" spans="1:38" ht="18.75" customHeight="1" x14ac:dyDescent="0.25">
      <c r="A35" s="151" t="s">
        <v>130</v>
      </c>
      <c r="B35" s="152" t="s">
        <v>131</v>
      </c>
      <c r="C35" s="215" t="s">
        <v>101</v>
      </c>
      <c r="D35" s="218">
        <f>SUM(D36:D37)</f>
        <v>0</v>
      </c>
      <c r="E35" s="218">
        <f>SUM(E36:E37)</f>
        <v>0</v>
      </c>
      <c r="F35" s="215" t="s">
        <v>101</v>
      </c>
      <c r="G35" s="215" t="s">
        <v>101</v>
      </c>
      <c r="H35" s="218">
        <f>SUM(H36:H37)</f>
        <v>0</v>
      </c>
      <c r="I35" s="218">
        <f>SUM(I36:I37)</f>
        <v>0</v>
      </c>
      <c r="J35" s="215" t="s">
        <v>101</v>
      </c>
      <c r="K35" s="218">
        <f>SUM(K36:K37)</f>
        <v>0</v>
      </c>
      <c r="L35" s="218">
        <f>SUM(L36:L37)</f>
        <v>0</v>
      </c>
      <c r="M35" s="215" t="s">
        <v>101</v>
      </c>
      <c r="N35" s="215" t="s">
        <v>101</v>
      </c>
      <c r="O35" s="218">
        <f>SUM(O36:O37)</f>
        <v>0</v>
      </c>
      <c r="P35" s="218">
        <f>SUM(P36:P37)</f>
        <v>0</v>
      </c>
      <c r="Q35" s="215" t="s">
        <v>101</v>
      </c>
      <c r="R35" s="218">
        <f>SUM(R36:R37)</f>
        <v>0</v>
      </c>
      <c r="S35" s="218">
        <f>SUM(S36:S37)</f>
        <v>0</v>
      </c>
      <c r="T35" s="215" t="s">
        <v>101</v>
      </c>
      <c r="U35" s="215" t="s">
        <v>101</v>
      </c>
      <c r="V35" s="218">
        <f>SUM(V36:V37)</f>
        <v>0</v>
      </c>
      <c r="W35" s="218">
        <f>SUM(W36:W37)</f>
        <v>0</v>
      </c>
      <c r="X35" s="215" t="s">
        <v>101</v>
      </c>
      <c r="Y35" s="218">
        <f>SUM(Y36:Y37)</f>
        <v>0</v>
      </c>
      <c r="Z35" s="218">
        <f>SUM(Z36:Z37)</f>
        <v>0</v>
      </c>
      <c r="AA35" s="215" t="s">
        <v>101</v>
      </c>
      <c r="AB35" s="215" t="s">
        <v>101</v>
      </c>
      <c r="AC35" s="218">
        <f>SUM(AC36:AC37)</f>
        <v>0</v>
      </c>
      <c r="AD35" s="218">
        <f>SUM(AD36:AD37)</f>
        <v>0</v>
      </c>
      <c r="AE35" s="215" t="s">
        <v>101</v>
      </c>
      <c r="AF35" s="218">
        <f>SUM(AF36:AF37)</f>
        <v>0</v>
      </c>
      <c r="AG35" s="283">
        <f t="shared" si="0"/>
        <v>0</v>
      </c>
      <c r="AH35" s="215" t="s">
        <v>101</v>
      </c>
      <c r="AI35" s="215" t="s">
        <v>101</v>
      </c>
      <c r="AJ35" s="283">
        <f t="shared" si="1"/>
        <v>0</v>
      </c>
      <c r="AK35" s="283">
        <f t="shared" si="2"/>
        <v>0</v>
      </c>
      <c r="AL35" s="215" t="s">
        <v>101</v>
      </c>
    </row>
    <row r="36" spans="1:38" ht="16.5" customHeight="1" x14ac:dyDescent="0.25">
      <c r="A36" s="151" t="s">
        <v>132</v>
      </c>
      <c r="B36" s="152" t="s">
        <v>133</v>
      </c>
      <c r="C36" s="215" t="s">
        <v>101</v>
      </c>
      <c r="D36" s="218">
        <v>0</v>
      </c>
      <c r="E36" s="218">
        <v>0</v>
      </c>
      <c r="F36" s="215" t="s">
        <v>101</v>
      </c>
      <c r="G36" s="215" t="s">
        <v>101</v>
      </c>
      <c r="H36" s="218">
        <v>0</v>
      </c>
      <c r="I36" s="218">
        <v>0</v>
      </c>
      <c r="J36" s="215" t="s">
        <v>101</v>
      </c>
      <c r="K36" s="218">
        <v>0</v>
      </c>
      <c r="L36" s="218">
        <v>0</v>
      </c>
      <c r="M36" s="215" t="s">
        <v>101</v>
      </c>
      <c r="N36" s="215" t="s">
        <v>101</v>
      </c>
      <c r="O36" s="218">
        <v>0</v>
      </c>
      <c r="P36" s="218">
        <v>0</v>
      </c>
      <c r="Q36" s="215" t="s">
        <v>101</v>
      </c>
      <c r="R36" s="218">
        <v>0</v>
      </c>
      <c r="S36" s="218">
        <v>0</v>
      </c>
      <c r="T36" s="215" t="s">
        <v>101</v>
      </c>
      <c r="U36" s="215" t="s">
        <v>101</v>
      </c>
      <c r="V36" s="218">
        <v>0</v>
      </c>
      <c r="W36" s="218">
        <v>0</v>
      </c>
      <c r="X36" s="215" t="s">
        <v>101</v>
      </c>
      <c r="Y36" s="218">
        <v>0</v>
      </c>
      <c r="Z36" s="218">
        <v>0</v>
      </c>
      <c r="AA36" s="215" t="s">
        <v>101</v>
      </c>
      <c r="AB36" s="215" t="s">
        <v>101</v>
      </c>
      <c r="AC36" s="218">
        <v>0</v>
      </c>
      <c r="AD36" s="218">
        <v>0</v>
      </c>
      <c r="AE36" s="215" t="s">
        <v>101</v>
      </c>
      <c r="AF36" s="218">
        <v>0</v>
      </c>
      <c r="AG36" s="283">
        <f t="shared" si="0"/>
        <v>0</v>
      </c>
      <c r="AH36" s="215" t="s">
        <v>101</v>
      </c>
      <c r="AI36" s="215" t="s">
        <v>101</v>
      </c>
      <c r="AJ36" s="283">
        <f t="shared" si="1"/>
        <v>0</v>
      </c>
      <c r="AK36" s="283">
        <f t="shared" si="2"/>
        <v>0</v>
      </c>
      <c r="AL36" s="215" t="s">
        <v>101</v>
      </c>
    </row>
    <row r="37" spans="1:38" ht="20.25" customHeight="1" x14ac:dyDescent="0.25">
      <c r="A37" s="151" t="s">
        <v>134</v>
      </c>
      <c r="B37" s="152" t="s">
        <v>135</v>
      </c>
      <c r="C37" s="215" t="s">
        <v>101</v>
      </c>
      <c r="D37" s="218">
        <v>0</v>
      </c>
      <c r="E37" s="218">
        <v>0</v>
      </c>
      <c r="F37" s="215" t="s">
        <v>101</v>
      </c>
      <c r="G37" s="215" t="s">
        <v>101</v>
      </c>
      <c r="H37" s="218">
        <v>0</v>
      </c>
      <c r="I37" s="218">
        <v>0</v>
      </c>
      <c r="J37" s="215" t="s">
        <v>101</v>
      </c>
      <c r="K37" s="218">
        <v>0</v>
      </c>
      <c r="L37" s="218">
        <v>0</v>
      </c>
      <c r="M37" s="215" t="s">
        <v>101</v>
      </c>
      <c r="N37" s="215" t="s">
        <v>101</v>
      </c>
      <c r="O37" s="218">
        <v>0</v>
      </c>
      <c r="P37" s="218">
        <v>0</v>
      </c>
      <c r="Q37" s="215" t="s">
        <v>101</v>
      </c>
      <c r="R37" s="218">
        <v>0</v>
      </c>
      <c r="S37" s="218">
        <v>0</v>
      </c>
      <c r="T37" s="215" t="s">
        <v>101</v>
      </c>
      <c r="U37" s="215" t="s">
        <v>101</v>
      </c>
      <c r="V37" s="218">
        <v>0</v>
      </c>
      <c r="W37" s="218">
        <v>0</v>
      </c>
      <c r="X37" s="215" t="s">
        <v>101</v>
      </c>
      <c r="Y37" s="218">
        <v>0</v>
      </c>
      <c r="Z37" s="218">
        <v>0</v>
      </c>
      <c r="AA37" s="215" t="s">
        <v>101</v>
      </c>
      <c r="AB37" s="215" t="s">
        <v>101</v>
      </c>
      <c r="AC37" s="218">
        <v>0</v>
      </c>
      <c r="AD37" s="218">
        <v>0</v>
      </c>
      <c r="AE37" s="215" t="s">
        <v>101</v>
      </c>
      <c r="AF37" s="218">
        <v>0</v>
      </c>
      <c r="AG37" s="283">
        <f t="shared" si="0"/>
        <v>0</v>
      </c>
      <c r="AH37" s="215" t="s">
        <v>101</v>
      </c>
      <c r="AI37" s="215" t="s">
        <v>101</v>
      </c>
      <c r="AJ37" s="283">
        <f t="shared" si="1"/>
        <v>0</v>
      </c>
      <c r="AK37" s="283">
        <f t="shared" si="2"/>
        <v>0</v>
      </c>
      <c r="AL37" s="215" t="s">
        <v>101</v>
      </c>
    </row>
    <row r="38" spans="1:38" ht="21.75" customHeight="1" x14ac:dyDescent="0.25">
      <c r="A38" s="151" t="s">
        <v>136</v>
      </c>
      <c r="B38" s="152" t="s">
        <v>137</v>
      </c>
      <c r="C38" s="215" t="s">
        <v>101</v>
      </c>
      <c r="D38" s="218">
        <f>D39+D43</f>
        <v>0</v>
      </c>
      <c r="E38" s="218">
        <f>E39+E43</f>
        <v>0</v>
      </c>
      <c r="F38" s="215" t="s">
        <v>101</v>
      </c>
      <c r="G38" s="215" t="s">
        <v>101</v>
      </c>
      <c r="H38" s="218">
        <f>H39+H43</f>
        <v>0</v>
      </c>
      <c r="I38" s="218">
        <f>I39+I43</f>
        <v>0</v>
      </c>
      <c r="J38" s="215" t="s">
        <v>101</v>
      </c>
      <c r="K38" s="218">
        <f>K39+K43</f>
        <v>0</v>
      </c>
      <c r="L38" s="218">
        <f>L39+L43</f>
        <v>0</v>
      </c>
      <c r="M38" s="215" t="s">
        <v>101</v>
      </c>
      <c r="N38" s="215" t="s">
        <v>101</v>
      </c>
      <c r="O38" s="218">
        <f>O39+O43</f>
        <v>0</v>
      </c>
      <c r="P38" s="218">
        <f>P39+P43</f>
        <v>0</v>
      </c>
      <c r="Q38" s="215" t="s">
        <v>101</v>
      </c>
      <c r="R38" s="218">
        <f>R39+R43</f>
        <v>0</v>
      </c>
      <c r="S38" s="218">
        <f>S39+S43</f>
        <v>0</v>
      </c>
      <c r="T38" s="215" t="s">
        <v>101</v>
      </c>
      <c r="U38" s="215" t="s">
        <v>101</v>
      </c>
      <c r="V38" s="218">
        <f>V39+V43</f>
        <v>0</v>
      </c>
      <c r="W38" s="218">
        <f>W39+W43</f>
        <v>0</v>
      </c>
      <c r="X38" s="215" t="s">
        <v>101</v>
      </c>
      <c r="Y38" s="218">
        <f>Y39+Y43</f>
        <v>0</v>
      </c>
      <c r="Z38" s="218">
        <f>Z39+Z43</f>
        <v>0</v>
      </c>
      <c r="AA38" s="215" t="s">
        <v>101</v>
      </c>
      <c r="AB38" s="215" t="s">
        <v>101</v>
      </c>
      <c r="AC38" s="218">
        <f>AC39+AC43</f>
        <v>0</v>
      </c>
      <c r="AD38" s="218">
        <f>AD39+AD43</f>
        <v>0</v>
      </c>
      <c r="AE38" s="215" t="s">
        <v>101</v>
      </c>
      <c r="AF38" s="218">
        <f>AF39+AF43</f>
        <v>0</v>
      </c>
      <c r="AG38" s="283">
        <f t="shared" si="0"/>
        <v>0</v>
      </c>
      <c r="AH38" s="215" t="s">
        <v>101</v>
      </c>
      <c r="AI38" s="215" t="s">
        <v>101</v>
      </c>
      <c r="AJ38" s="283">
        <f t="shared" si="1"/>
        <v>0</v>
      </c>
      <c r="AK38" s="283">
        <f t="shared" si="2"/>
        <v>0</v>
      </c>
      <c r="AL38" s="215" t="s">
        <v>101</v>
      </c>
    </row>
    <row r="39" spans="1:38" ht="20.25" customHeight="1" x14ac:dyDescent="0.25">
      <c r="A39" s="151" t="s">
        <v>138</v>
      </c>
      <c r="B39" s="152" t="s">
        <v>139</v>
      </c>
      <c r="C39" s="215" t="s">
        <v>101</v>
      </c>
      <c r="D39" s="218">
        <f>SUM(D40:D42)</f>
        <v>0</v>
      </c>
      <c r="E39" s="218">
        <f>SUM(E40:E42)</f>
        <v>0</v>
      </c>
      <c r="F39" s="215" t="s">
        <v>101</v>
      </c>
      <c r="G39" s="215" t="s">
        <v>101</v>
      </c>
      <c r="H39" s="218">
        <f>SUM(H40:H42)</f>
        <v>0</v>
      </c>
      <c r="I39" s="218">
        <f>SUM(I40:I42)</f>
        <v>0</v>
      </c>
      <c r="J39" s="215" t="s">
        <v>101</v>
      </c>
      <c r="K39" s="218">
        <f>SUM(K40:K42)</f>
        <v>0</v>
      </c>
      <c r="L39" s="218">
        <f>SUM(L40:L42)</f>
        <v>0</v>
      </c>
      <c r="M39" s="215" t="s">
        <v>101</v>
      </c>
      <c r="N39" s="215" t="s">
        <v>101</v>
      </c>
      <c r="O39" s="218">
        <f>SUM(O40:O42)</f>
        <v>0</v>
      </c>
      <c r="P39" s="218">
        <f>SUM(P40:P42)</f>
        <v>0</v>
      </c>
      <c r="Q39" s="215" t="s">
        <v>101</v>
      </c>
      <c r="R39" s="218">
        <f>SUM(R40:R42)</f>
        <v>0</v>
      </c>
      <c r="S39" s="218">
        <f>SUM(S40:S42)</f>
        <v>0</v>
      </c>
      <c r="T39" s="215" t="s">
        <v>101</v>
      </c>
      <c r="U39" s="215" t="s">
        <v>101</v>
      </c>
      <c r="V39" s="218">
        <f>SUM(V40:V42)</f>
        <v>0</v>
      </c>
      <c r="W39" s="218">
        <f>SUM(W40:W42)</f>
        <v>0</v>
      </c>
      <c r="X39" s="215" t="s">
        <v>101</v>
      </c>
      <c r="Y39" s="218">
        <f>SUM(Y40:Y42)</f>
        <v>0</v>
      </c>
      <c r="Z39" s="218">
        <f>SUM(Z40:Z42)</f>
        <v>0</v>
      </c>
      <c r="AA39" s="215" t="s">
        <v>101</v>
      </c>
      <c r="AB39" s="215" t="s">
        <v>101</v>
      </c>
      <c r="AC39" s="218">
        <f>SUM(AC40:AC42)</f>
        <v>0</v>
      </c>
      <c r="AD39" s="218">
        <f>SUM(AD40:AD42)</f>
        <v>0</v>
      </c>
      <c r="AE39" s="215" t="s">
        <v>101</v>
      </c>
      <c r="AF39" s="218">
        <f>SUM(AF40:AF42)</f>
        <v>0</v>
      </c>
      <c r="AG39" s="283">
        <f t="shared" si="0"/>
        <v>0</v>
      </c>
      <c r="AH39" s="215" t="s">
        <v>101</v>
      </c>
      <c r="AI39" s="215" t="s">
        <v>101</v>
      </c>
      <c r="AJ39" s="283">
        <f t="shared" si="1"/>
        <v>0</v>
      </c>
      <c r="AK39" s="283">
        <f t="shared" si="2"/>
        <v>0</v>
      </c>
      <c r="AL39" s="215" t="s">
        <v>101</v>
      </c>
    </row>
    <row r="40" spans="1:38" ht="34.5" customHeight="1" x14ac:dyDescent="0.25">
      <c r="A40" s="151" t="s">
        <v>138</v>
      </c>
      <c r="B40" s="152" t="s">
        <v>140</v>
      </c>
      <c r="C40" s="215" t="s">
        <v>101</v>
      </c>
      <c r="D40" s="218">
        <v>0</v>
      </c>
      <c r="E40" s="218">
        <v>0</v>
      </c>
      <c r="F40" s="215" t="s">
        <v>101</v>
      </c>
      <c r="G40" s="215" t="s">
        <v>101</v>
      </c>
      <c r="H40" s="218">
        <v>0</v>
      </c>
      <c r="I40" s="218">
        <v>0</v>
      </c>
      <c r="J40" s="215" t="s">
        <v>101</v>
      </c>
      <c r="K40" s="218">
        <v>0</v>
      </c>
      <c r="L40" s="218">
        <v>0</v>
      </c>
      <c r="M40" s="215" t="s">
        <v>101</v>
      </c>
      <c r="N40" s="215" t="s">
        <v>101</v>
      </c>
      <c r="O40" s="218">
        <v>0</v>
      </c>
      <c r="P40" s="218">
        <v>0</v>
      </c>
      <c r="Q40" s="215" t="s">
        <v>101</v>
      </c>
      <c r="R40" s="218">
        <v>0</v>
      </c>
      <c r="S40" s="218">
        <v>0</v>
      </c>
      <c r="T40" s="215" t="s">
        <v>101</v>
      </c>
      <c r="U40" s="215" t="s">
        <v>101</v>
      </c>
      <c r="V40" s="218">
        <v>0</v>
      </c>
      <c r="W40" s="218">
        <v>0</v>
      </c>
      <c r="X40" s="215" t="s">
        <v>101</v>
      </c>
      <c r="Y40" s="218">
        <v>0</v>
      </c>
      <c r="Z40" s="218">
        <v>0</v>
      </c>
      <c r="AA40" s="215" t="s">
        <v>101</v>
      </c>
      <c r="AB40" s="215" t="s">
        <v>101</v>
      </c>
      <c r="AC40" s="218">
        <v>0</v>
      </c>
      <c r="AD40" s="218">
        <v>0</v>
      </c>
      <c r="AE40" s="215" t="s">
        <v>101</v>
      </c>
      <c r="AF40" s="218">
        <v>0</v>
      </c>
      <c r="AG40" s="283">
        <f t="shared" si="0"/>
        <v>0</v>
      </c>
      <c r="AH40" s="215" t="s">
        <v>101</v>
      </c>
      <c r="AI40" s="215" t="s">
        <v>101</v>
      </c>
      <c r="AJ40" s="283">
        <f t="shared" si="1"/>
        <v>0</v>
      </c>
      <c r="AK40" s="283">
        <f t="shared" si="2"/>
        <v>0</v>
      </c>
      <c r="AL40" s="215" t="s">
        <v>101</v>
      </c>
    </row>
    <row r="41" spans="1:38" ht="32.25" customHeight="1" x14ac:dyDescent="0.25">
      <c r="A41" s="151" t="s">
        <v>138</v>
      </c>
      <c r="B41" s="152" t="s">
        <v>141</v>
      </c>
      <c r="C41" s="215" t="s">
        <v>101</v>
      </c>
      <c r="D41" s="218">
        <v>0</v>
      </c>
      <c r="E41" s="218">
        <v>0</v>
      </c>
      <c r="F41" s="215" t="s">
        <v>101</v>
      </c>
      <c r="G41" s="215" t="s">
        <v>101</v>
      </c>
      <c r="H41" s="218">
        <v>0</v>
      </c>
      <c r="I41" s="218">
        <v>0</v>
      </c>
      <c r="J41" s="215" t="s">
        <v>101</v>
      </c>
      <c r="K41" s="218">
        <v>0</v>
      </c>
      <c r="L41" s="218">
        <v>0</v>
      </c>
      <c r="M41" s="215" t="s">
        <v>101</v>
      </c>
      <c r="N41" s="215" t="s">
        <v>101</v>
      </c>
      <c r="O41" s="218">
        <v>0</v>
      </c>
      <c r="P41" s="218">
        <v>0</v>
      </c>
      <c r="Q41" s="215" t="s">
        <v>101</v>
      </c>
      <c r="R41" s="218">
        <v>0</v>
      </c>
      <c r="S41" s="218">
        <v>0</v>
      </c>
      <c r="T41" s="215" t="s">
        <v>101</v>
      </c>
      <c r="U41" s="215" t="s">
        <v>101</v>
      </c>
      <c r="V41" s="218">
        <v>0</v>
      </c>
      <c r="W41" s="218">
        <v>0</v>
      </c>
      <c r="X41" s="215" t="s">
        <v>101</v>
      </c>
      <c r="Y41" s="218">
        <v>0</v>
      </c>
      <c r="Z41" s="218">
        <v>0</v>
      </c>
      <c r="AA41" s="215" t="s">
        <v>101</v>
      </c>
      <c r="AB41" s="215" t="s">
        <v>101</v>
      </c>
      <c r="AC41" s="218">
        <v>0</v>
      </c>
      <c r="AD41" s="218">
        <v>0</v>
      </c>
      <c r="AE41" s="215" t="s">
        <v>101</v>
      </c>
      <c r="AF41" s="218">
        <v>0</v>
      </c>
      <c r="AG41" s="283">
        <f t="shared" si="0"/>
        <v>0</v>
      </c>
      <c r="AH41" s="215" t="s">
        <v>101</v>
      </c>
      <c r="AI41" s="215" t="s">
        <v>101</v>
      </c>
      <c r="AJ41" s="283">
        <f t="shared" si="1"/>
        <v>0</v>
      </c>
      <c r="AK41" s="283">
        <f t="shared" si="2"/>
        <v>0</v>
      </c>
      <c r="AL41" s="215" t="s">
        <v>101</v>
      </c>
    </row>
    <row r="42" spans="1:38" ht="33" customHeight="1" x14ac:dyDescent="0.25">
      <c r="A42" s="151" t="s">
        <v>138</v>
      </c>
      <c r="B42" s="152" t="s">
        <v>142</v>
      </c>
      <c r="C42" s="215" t="s">
        <v>101</v>
      </c>
      <c r="D42" s="218">
        <v>0</v>
      </c>
      <c r="E42" s="218">
        <v>0</v>
      </c>
      <c r="F42" s="215" t="s">
        <v>101</v>
      </c>
      <c r="G42" s="215" t="s">
        <v>101</v>
      </c>
      <c r="H42" s="218">
        <v>0</v>
      </c>
      <c r="I42" s="218">
        <v>0</v>
      </c>
      <c r="J42" s="215" t="s">
        <v>101</v>
      </c>
      <c r="K42" s="218">
        <v>0</v>
      </c>
      <c r="L42" s="218">
        <v>0</v>
      </c>
      <c r="M42" s="215" t="s">
        <v>101</v>
      </c>
      <c r="N42" s="215" t="s">
        <v>101</v>
      </c>
      <c r="O42" s="218">
        <v>0</v>
      </c>
      <c r="P42" s="218">
        <v>0</v>
      </c>
      <c r="Q42" s="215" t="s">
        <v>101</v>
      </c>
      <c r="R42" s="218">
        <v>0</v>
      </c>
      <c r="S42" s="218">
        <v>0</v>
      </c>
      <c r="T42" s="215" t="s">
        <v>101</v>
      </c>
      <c r="U42" s="215" t="s">
        <v>101</v>
      </c>
      <c r="V42" s="218">
        <v>0</v>
      </c>
      <c r="W42" s="218">
        <v>0</v>
      </c>
      <c r="X42" s="215" t="s">
        <v>101</v>
      </c>
      <c r="Y42" s="218">
        <v>0</v>
      </c>
      <c r="Z42" s="218">
        <v>0</v>
      </c>
      <c r="AA42" s="215" t="s">
        <v>101</v>
      </c>
      <c r="AB42" s="215" t="s">
        <v>101</v>
      </c>
      <c r="AC42" s="218">
        <v>0</v>
      </c>
      <c r="AD42" s="218">
        <v>0</v>
      </c>
      <c r="AE42" s="215" t="s">
        <v>101</v>
      </c>
      <c r="AF42" s="218">
        <v>0</v>
      </c>
      <c r="AG42" s="283">
        <f t="shared" si="0"/>
        <v>0</v>
      </c>
      <c r="AH42" s="215" t="s">
        <v>101</v>
      </c>
      <c r="AI42" s="215" t="s">
        <v>101</v>
      </c>
      <c r="AJ42" s="283">
        <f t="shared" si="1"/>
        <v>0</v>
      </c>
      <c r="AK42" s="283">
        <f t="shared" si="2"/>
        <v>0</v>
      </c>
      <c r="AL42" s="215" t="s">
        <v>101</v>
      </c>
    </row>
    <row r="43" spans="1:38" ht="21.75" customHeight="1" x14ac:dyDescent="0.25">
      <c r="A43" s="151" t="s">
        <v>143</v>
      </c>
      <c r="B43" s="152" t="s">
        <v>139</v>
      </c>
      <c r="C43" s="215" t="s">
        <v>101</v>
      </c>
      <c r="D43" s="218">
        <f>SUM(D44:D46)</f>
        <v>0</v>
      </c>
      <c r="E43" s="218">
        <f>SUM(E44:E46)</f>
        <v>0</v>
      </c>
      <c r="F43" s="215" t="s">
        <v>101</v>
      </c>
      <c r="G43" s="215" t="s">
        <v>101</v>
      </c>
      <c r="H43" s="218">
        <f>SUM(H44:H46)</f>
        <v>0</v>
      </c>
      <c r="I43" s="218">
        <f>SUM(I44:I46)</f>
        <v>0</v>
      </c>
      <c r="J43" s="215" t="s">
        <v>101</v>
      </c>
      <c r="K43" s="218">
        <f>SUM(K44:K46)</f>
        <v>0</v>
      </c>
      <c r="L43" s="218">
        <f>SUM(L44:L46)</f>
        <v>0</v>
      </c>
      <c r="M43" s="215" t="s">
        <v>101</v>
      </c>
      <c r="N43" s="215" t="s">
        <v>101</v>
      </c>
      <c r="O43" s="218">
        <f>SUM(O44:O46)</f>
        <v>0</v>
      </c>
      <c r="P43" s="218">
        <f>SUM(P44:P46)</f>
        <v>0</v>
      </c>
      <c r="Q43" s="215" t="s">
        <v>101</v>
      </c>
      <c r="R43" s="218">
        <f>SUM(R44:R46)</f>
        <v>0</v>
      </c>
      <c r="S43" s="218">
        <f>SUM(S44:S46)</f>
        <v>0</v>
      </c>
      <c r="T43" s="215" t="s">
        <v>101</v>
      </c>
      <c r="U43" s="215" t="s">
        <v>101</v>
      </c>
      <c r="V43" s="218">
        <f>SUM(V44:V46)</f>
        <v>0</v>
      </c>
      <c r="W43" s="218">
        <f>SUM(W44:W46)</f>
        <v>0</v>
      </c>
      <c r="X43" s="215" t="s">
        <v>101</v>
      </c>
      <c r="Y43" s="218">
        <f>SUM(Y44:Y46)</f>
        <v>0</v>
      </c>
      <c r="Z43" s="218">
        <f>SUM(Z44:Z46)</f>
        <v>0</v>
      </c>
      <c r="AA43" s="215" t="s">
        <v>101</v>
      </c>
      <c r="AB43" s="215" t="s">
        <v>101</v>
      </c>
      <c r="AC43" s="218">
        <f>SUM(AC44:AC46)</f>
        <v>0</v>
      </c>
      <c r="AD43" s="218">
        <f>SUM(AD44:AD46)</f>
        <v>0</v>
      </c>
      <c r="AE43" s="215" t="s">
        <v>101</v>
      </c>
      <c r="AF43" s="218">
        <f>SUM(AF44:AF46)</f>
        <v>0</v>
      </c>
      <c r="AG43" s="283">
        <f t="shared" si="0"/>
        <v>0</v>
      </c>
      <c r="AH43" s="215" t="s">
        <v>101</v>
      </c>
      <c r="AI43" s="215" t="s">
        <v>101</v>
      </c>
      <c r="AJ43" s="283">
        <f t="shared" si="1"/>
        <v>0</v>
      </c>
      <c r="AK43" s="283">
        <f t="shared" si="2"/>
        <v>0</v>
      </c>
      <c r="AL43" s="215" t="s">
        <v>101</v>
      </c>
    </row>
    <row r="44" spans="1:38" ht="34.5" customHeight="1" x14ac:dyDescent="0.25">
      <c r="A44" s="151" t="s">
        <v>143</v>
      </c>
      <c r="B44" s="152" t="s">
        <v>140</v>
      </c>
      <c r="C44" s="215" t="s">
        <v>101</v>
      </c>
      <c r="D44" s="218">
        <v>0</v>
      </c>
      <c r="E44" s="218">
        <v>0</v>
      </c>
      <c r="F44" s="215" t="s">
        <v>101</v>
      </c>
      <c r="G44" s="215" t="s">
        <v>101</v>
      </c>
      <c r="H44" s="218">
        <v>0</v>
      </c>
      <c r="I44" s="218">
        <v>0</v>
      </c>
      <c r="J44" s="215" t="s">
        <v>101</v>
      </c>
      <c r="K44" s="218">
        <v>0</v>
      </c>
      <c r="L44" s="218">
        <v>0</v>
      </c>
      <c r="M44" s="215" t="s">
        <v>101</v>
      </c>
      <c r="N44" s="215" t="s">
        <v>101</v>
      </c>
      <c r="O44" s="218">
        <v>0</v>
      </c>
      <c r="P44" s="218">
        <v>0</v>
      </c>
      <c r="Q44" s="215" t="s">
        <v>101</v>
      </c>
      <c r="R44" s="218">
        <v>0</v>
      </c>
      <c r="S44" s="218">
        <v>0</v>
      </c>
      <c r="T44" s="215" t="s">
        <v>101</v>
      </c>
      <c r="U44" s="215" t="s">
        <v>101</v>
      </c>
      <c r="V44" s="218">
        <v>0</v>
      </c>
      <c r="W44" s="218">
        <v>0</v>
      </c>
      <c r="X44" s="215" t="s">
        <v>101</v>
      </c>
      <c r="Y44" s="218">
        <v>0</v>
      </c>
      <c r="Z44" s="218">
        <v>0</v>
      </c>
      <c r="AA44" s="215" t="s">
        <v>101</v>
      </c>
      <c r="AB44" s="215" t="s">
        <v>101</v>
      </c>
      <c r="AC44" s="218">
        <v>0</v>
      </c>
      <c r="AD44" s="218">
        <v>0</v>
      </c>
      <c r="AE44" s="215" t="s">
        <v>101</v>
      </c>
      <c r="AF44" s="218">
        <v>0</v>
      </c>
      <c r="AG44" s="283">
        <f t="shared" si="0"/>
        <v>0</v>
      </c>
      <c r="AH44" s="215" t="s">
        <v>101</v>
      </c>
      <c r="AI44" s="215" t="s">
        <v>101</v>
      </c>
      <c r="AJ44" s="283">
        <f t="shared" si="1"/>
        <v>0</v>
      </c>
      <c r="AK44" s="283">
        <f t="shared" si="2"/>
        <v>0</v>
      </c>
      <c r="AL44" s="215" t="s">
        <v>101</v>
      </c>
    </row>
    <row r="45" spans="1:38" ht="36" customHeight="1" x14ac:dyDescent="0.25">
      <c r="A45" s="151" t="s">
        <v>143</v>
      </c>
      <c r="B45" s="152" t="s">
        <v>141</v>
      </c>
      <c r="C45" s="215" t="s">
        <v>101</v>
      </c>
      <c r="D45" s="218">
        <v>0</v>
      </c>
      <c r="E45" s="218">
        <v>0</v>
      </c>
      <c r="F45" s="215" t="s">
        <v>101</v>
      </c>
      <c r="G45" s="215" t="s">
        <v>101</v>
      </c>
      <c r="H45" s="218">
        <v>0</v>
      </c>
      <c r="I45" s="218">
        <v>0</v>
      </c>
      <c r="J45" s="215" t="s">
        <v>101</v>
      </c>
      <c r="K45" s="218">
        <v>0</v>
      </c>
      <c r="L45" s="218">
        <v>0</v>
      </c>
      <c r="M45" s="215" t="s">
        <v>101</v>
      </c>
      <c r="N45" s="215" t="s">
        <v>101</v>
      </c>
      <c r="O45" s="218">
        <v>0</v>
      </c>
      <c r="P45" s="218">
        <v>0</v>
      </c>
      <c r="Q45" s="215" t="s">
        <v>101</v>
      </c>
      <c r="R45" s="218">
        <v>0</v>
      </c>
      <c r="S45" s="218">
        <v>0</v>
      </c>
      <c r="T45" s="215" t="s">
        <v>101</v>
      </c>
      <c r="U45" s="215" t="s">
        <v>101</v>
      </c>
      <c r="V45" s="218">
        <v>0</v>
      </c>
      <c r="W45" s="218">
        <v>0</v>
      </c>
      <c r="X45" s="215" t="s">
        <v>101</v>
      </c>
      <c r="Y45" s="218">
        <v>0</v>
      </c>
      <c r="Z45" s="218">
        <v>0</v>
      </c>
      <c r="AA45" s="215" t="s">
        <v>101</v>
      </c>
      <c r="AB45" s="215" t="s">
        <v>101</v>
      </c>
      <c r="AC45" s="218">
        <v>0</v>
      </c>
      <c r="AD45" s="218">
        <v>0</v>
      </c>
      <c r="AE45" s="215" t="s">
        <v>101</v>
      </c>
      <c r="AF45" s="218">
        <v>0</v>
      </c>
      <c r="AG45" s="283">
        <f t="shared" si="0"/>
        <v>0</v>
      </c>
      <c r="AH45" s="215" t="s">
        <v>101</v>
      </c>
      <c r="AI45" s="215" t="s">
        <v>101</v>
      </c>
      <c r="AJ45" s="283">
        <f t="shared" si="1"/>
        <v>0</v>
      </c>
      <c r="AK45" s="283">
        <f t="shared" si="2"/>
        <v>0</v>
      </c>
      <c r="AL45" s="215" t="s">
        <v>101</v>
      </c>
    </row>
    <row r="46" spans="1:38" ht="37.5" customHeight="1" x14ac:dyDescent="0.25">
      <c r="A46" s="151" t="s">
        <v>143</v>
      </c>
      <c r="B46" s="152" t="s">
        <v>144</v>
      </c>
      <c r="C46" s="215" t="s">
        <v>101</v>
      </c>
      <c r="D46" s="218">
        <v>0</v>
      </c>
      <c r="E46" s="218">
        <v>0</v>
      </c>
      <c r="F46" s="215" t="s">
        <v>101</v>
      </c>
      <c r="G46" s="215" t="s">
        <v>101</v>
      </c>
      <c r="H46" s="218">
        <v>0</v>
      </c>
      <c r="I46" s="218">
        <v>0</v>
      </c>
      <c r="J46" s="215" t="s">
        <v>101</v>
      </c>
      <c r="K46" s="218">
        <v>0</v>
      </c>
      <c r="L46" s="218">
        <v>0</v>
      </c>
      <c r="M46" s="215" t="s">
        <v>101</v>
      </c>
      <c r="N46" s="215" t="s">
        <v>101</v>
      </c>
      <c r="O46" s="218">
        <v>0</v>
      </c>
      <c r="P46" s="218">
        <v>0</v>
      </c>
      <c r="Q46" s="215" t="s">
        <v>101</v>
      </c>
      <c r="R46" s="218">
        <v>0</v>
      </c>
      <c r="S46" s="218">
        <v>0</v>
      </c>
      <c r="T46" s="215" t="s">
        <v>101</v>
      </c>
      <c r="U46" s="215" t="s">
        <v>101</v>
      </c>
      <c r="V46" s="218">
        <v>0</v>
      </c>
      <c r="W46" s="218">
        <v>0</v>
      </c>
      <c r="X46" s="215" t="s">
        <v>101</v>
      </c>
      <c r="Y46" s="218">
        <v>0</v>
      </c>
      <c r="Z46" s="218">
        <v>0</v>
      </c>
      <c r="AA46" s="215" t="s">
        <v>101</v>
      </c>
      <c r="AB46" s="215" t="s">
        <v>101</v>
      </c>
      <c r="AC46" s="218">
        <v>0</v>
      </c>
      <c r="AD46" s="218">
        <v>0</v>
      </c>
      <c r="AE46" s="215" t="s">
        <v>101</v>
      </c>
      <c r="AF46" s="218">
        <v>0</v>
      </c>
      <c r="AG46" s="283">
        <f t="shared" si="0"/>
        <v>0</v>
      </c>
      <c r="AH46" s="215" t="s">
        <v>101</v>
      </c>
      <c r="AI46" s="215" t="s">
        <v>101</v>
      </c>
      <c r="AJ46" s="283">
        <f t="shared" si="1"/>
        <v>0</v>
      </c>
      <c r="AK46" s="283">
        <f t="shared" si="2"/>
        <v>0</v>
      </c>
      <c r="AL46" s="215" t="s">
        <v>101</v>
      </c>
    </row>
    <row r="47" spans="1:38" ht="36" customHeight="1" x14ac:dyDescent="0.25">
      <c r="A47" s="151" t="s">
        <v>145</v>
      </c>
      <c r="B47" s="152" t="s">
        <v>146</v>
      </c>
      <c r="C47" s="215" t="s">
        <v>101</v>
      </c>
      <c r="D47" s="218">
        <f>SUM(D48:D49)</f>
        <v>0</v>
      </c>
      <c r="E47" s="218">
        <f>SUM(E48:E49)</f>
        <v>0</v>
      </c>
      <c r="F47" s="215" t="s">
        <v>101</v>
      </c>
      <c r="G47" s="215" t="s">
        <v>101</v>
      </c>
      <c r="H47" s="218">
        <f>SUM(H48:H49)</f>
        <v>0</v>
      </c>
      <c r="I47" s="218">
        <f>SUM(I48:I49)</f>
        <v>0</v>
      </c>
      <c r="J47" s="215" t="s">
        <v>101</v>
      </c>
      <c r="K47" s="218">
        <f>SUM(K48:K49)</f>
        <v>0</v>
      </c>
      <c r="L47" s="218">
        <f>SUM(L48:L49)</f>
        <v>0</v>
      </c>
      <c r="M47" s="215" t="s">
        <v>101</v>
      </c>
      <c r="N47" s="215" t="s">
        <v>101</v>
      </c>
      <c r="O47" s="218">
        <f>SUM(O48:O49)</f>
        <v>0</v>
      </c>
      <c r="P47" s="218">
        <f>SUM(P48:P49)</f>
        <v>0</v>
      </c>
      <c r="Q47" s="215" t="s">
        <v>101</v>
      </c>
      <c r="R47" s="218">
        <f>SUM(R48:R49)</f>
        <v>0</v>
      </c>
      <c r="S47" s="218">
        <f>SUM(S48:S49)</f>
        <v>0</v>
      </c>
      <c r="T47" s="215" t="s">
        <v>101</v>
      </c>
      <c r="U47" s="215" t="s">
        <v>101</v>
      </c>
      <c r="V47" s="218">
        <f>SUM(V48:V49)</f>
        <v>0</v>
      </c>
      <c r="W47" s="218">
        <f>SUM(W48:W49)</f>
        <v>0</v>
      </c>
      <c r="X47" s="215" t="s">
        <v>101</v>
      </c>
      <c r="Y47" s="218">
        <f>SUM(Y48:Y49)</f>
        <v>0</v>
      </c>
      <c r="Z47" s="218">
        <f>SUM(Z48:Z49)</f>
        <v>0</v>
      </c>
      <c r="AA47" s="215" t="s">
        <v>101</v>
      </c>
      <c r="AB47" s="215" t="s">
        <v>101</v>
      </c>
      <c r="AC47" s="218">
        <f>SUM(AC48:AC49)</f>
        <v>0</v>
      </c>
      <c r="AD47" s="218">
        <f>SUM(AD48:AD49)</f>
        <v>0</v>
      </c>
      <c r="AE47" s="215" t="s">
        <v>101</v>
      </c>
      <c r="AF47" s="218">
        <f>SUM(AF48:AF49)</f>
        <v>0</v>
      </c>
      <c r="AG47" s="283">
        <f t="shared" si="0"/>
        <v>0</v>
      </c>
      <c r="AH47" s="215" t="s">
        <v>101</v>
      </c>
      <c r="AI47" s="215" t="s">
        <v>101</v>
      </c>
      <c r="AJ47" s="283">
        <f t="shared" si="1"/>
        <v>0</v>
      </c>
      <c r="AK47" s="283">
        <f t="shared" si="2"/>
        <v>0</v>
      </c>
      <c r="AL47" s="215" t="s">
        <v>101</v>
      </c>
    </row>
    <row r="48" spans="1:38" ht="33.75" customHeight="1" x14ac:dyDescent="0.25">
      <c r="A48" s="151" t="s">
        <v>147</v>
      </c>
      <c r="B48" s="152" t="s">
        <v>148</v>
      </c>
      <c r="C48" s="215" t="s">
        <v>101</v>
      </c>
      <c r="D48" s="218">
        <v>0</v>
      </c>
      <c r="E48" s="218">
        <v>0</v>
      </c>
      <c r="F48" s="215" t="s">
        <v>101</v>
      </c>
      <c r="G48" s="215" t="s">
        <v>101</v>
      </c>
      <c r="H48" s="218">
        <v>0</v>
      </c>
      <c r="I48" s="218">
        <v>0</v>
      </c>
      <c r="J48" s="215" t="s">
        <v>101</v>
      </c>
      <c r="K48" s="218">
        <v>0</v>
      </c>
      <c r="L48" s="218">
        <v>0</v>
      </c>
      <c r="M48" s="215" t="s">
        <v>101</v>
      </c>
      <c r="N48" s="215" t="s">
        <v>101</v>
      </c>
      <c r="O48" s="218">
        <v>0</v>
      </c>
      <c r="P48" s="218">
        <v>0</v>
      </c>
      <c r="Q48" s="215" t="s">
        <v>101</v>
      </c>
      <c r="R48" s="218">
        <v>0</v>
      </c>
      <c r="S48" s="218">
        <v>0</v>
      </c>
      <c r="T48" s="215" t="s">
        <v>101</v>
      </c>
      <c r="U48" s="215" t="s">
        <v>101</v>
      </c>
      <c r="V48" s="218">
        <v>0</v>
      </c>
      <c r="W48" s="218">
        <v>0</v>
      </c>
      <c r="X48" s="215" t="s">
        <v>101</v>
      </c>
      <c r="Y48" s="218">
        <v>0</v>
      </c>
      <c r="Z48" s="218">
        <v>0</v>
      </c>
      <c r="AA48" s="215" t="s">
        <v>101</v>
      </c>
      <c r="AB48" s="215" t="s">
        <v>101</v>
      </c>
      <c r="AC48" s="218">
        <v>0</v>
      </c>
      <c r="AD48" s="218">
        <v>0</v>
      </c>
      <c r="AE48" s="215" t="s">
        <v>101</v>
      </c>
      <c r="AF48" s="218">
        <v>0</v>
      </c>
      <c r="AG48" s="283">
        <f t="shared" si="0"/>
        <v>0</v>
      </c>
      <c r="AH48" s="215" t="s">
        <v>101</v>
      </c>
      <c r="AI48" s="215" t="s">
        <v>101</v>
      </c>
      <c r="AJ48" s="283">
        <f t="shared" si="1"/>
        <v>0</v>
      </c>
      <c r="AK48" s="283">
        <f t="shared" si="2"/>
        <v>0</v>
      </c>
      <c r="AL48" s="215" t="s">
        <v>101</v>
      </c>
    </row>
    <row r="49" spans="1:38" ht="34.5" customHeight="1" x14ac:dyDescent="0.25">
      <c r="A49" s="151" t="s">
        <v>149</v>
      </c>
      <c r="B49" s="152" t="s">
        <v>150</v>
      </c>
      <c r="C49" s="215" t="s">
        <v>101</v>
      </c>
      <c r="D49" s="218">
        <v>0</v>
      </c>
      <c r="E49" s="218">
        <v>0</v>
      </c>
      <c r="F49" s="215" t="s">
        <v>101</v>
      </c>
      <c r="G49" s="215" t="s">
        <v>101</v>
      </c>
      <c r="H49" s="218">
        <v>0</v>
      </c>
      <c r="I49" s="218">
        <v>0</v>
      </c>
      <c r="J49" s="215" t="s">
        <v>101</v>
      </c>
      <c r="K49" s="218">
        <v>0</v>
      </c>
      <c r="L49" s="218">
        <v>0</v>
      </c>
      <c r="M49" s="215" t="s">
        <v>101</v>
      </c>
      <c r="N49" s="215" t="s">
        <v>101</v>
      </c>
      <c r="O49" s="218">
        <v>0</v>
      </c>
      <c r="P49" s="218">
        <v>0</v>
      </c>
      <c r="Q49" s="215" t="s">
        <v>101</v>
      </c>
      <c r="R49" s="218">
        <v>0</v>
      </c>
      <c r="S49" s="218">
        <v>0</v>
      </c>
      <c r="T49" s="215" t="s">
        <v>101</v>
      </c>
      <c r="U49" s="215" t="s">
        <v>101</v>
      </c>
      <c r="V49" s="218">
        <v>0</v>
      </c>
      <c r="W49" s="218">
        <v>0</v>
      </c>
      <c r="X49" s="215" t="s">
        <v>101</v>
      </c>
      <c r="Y49" s="218">
        <v>0</v>
      </c>
      <c r="Z49" s="218">
        <v>0</v>
      </c>
      <c r="AA49" s="215" t="s">
        <v>101</v>
      </c>
      <c r="AB49" s="215" t="s">
        <v>101</v>
      </c>
      <c r="AC49" s="218">
        <v>0</v>
      </c>
      <c r="AD49" s="218">
        <v>0</v>
      </c>
      <c r="AE49" s="215" t="s">
        <v>101</v>
      </c>
      <c r="AF49" s="218">
        <v>0</v>
      </c>
      <c r="AG49" s="283">
        <f t="shared" si="0"/>
        <v>0</v>
      </c>
      <c r="AH49" s="215" t="s">
        <v>101</v>
      </c>
      <c r="AI49" s="215" t="s">
        <v>101</v>
      </c>
      <c r="AJ49" s="283">
        <f t="shared" si="1"/>
        <v>0</v>
      </c>
      <c r="AK49" s="283">
        <f t="shared" si="2"/>
        <v>0</v>
      </c>
      <c r="AL49" s="215" t="s">
        <v>101</v>
      </c>
    </row>
    <row r="50" spans="1:38" ht="18.75" customHeight="1" x14ac:dyDescent="0.25">
      <c r="A50" s="151" t="s">
        <v>151</v>
      </c>
      <c r="B50" s="152" t="s">
        <v>152</v>
      </c>
      <c r="C50" s="215" t="s">
        <v>101</v>
      </c>
      <c r="D50" s="218">
        <f>D51+D70+D77</f>
        <v>0</v>
      </c>
      <c r="E50" s="218">
        <f>E51+E70+E77</f>
        <v>0</v>
      </c>
      <c r="F50" s="215" t="s">
        <v>101</v>
      </c>
      <c r="G50" s="215" t="s">
        <v>101</v>
      </c>
      <c r="H50" s="218">
        <f>H51+H70+H77</f>
        <v>0</v>
      </c>
      <c r="I50" s="218">
        <f>I51+I70+I77</f>
        <v>0</v>
      </c>
      <c r="J50" s="215" t="s">
        <v>101</v>
      </c>
      <c r="K50" s="218">
        <f>K51+K70+K77</f>
        <v>0</v>
      </c>
      <c r="L50" s="218">
        <f>L51+L70+L77</f>
        <v>7.1926032800000002</v>
      </c>
      <c r="M50" s="215" t="s">
        <v>101</v>
      </c>
      <c r="N50" s="215" t="s">
        <v>101</v>
      </c>
      <c r="O50" s="218">
        <f>O51+O70+O77</f>
        <v>0</v>
      </c>
      <c r="P50" s="218">
        <f>P51+P70+P77</f>
        <v>0</v>
      </c>
      <c r="Q50" s="215" t="s">
        <v>101</v>
      </c>
      <c r="R50" s="218">
        <f>R51+R70+R77</f>
        <v>0</v>
      </c>
      <c r="S50" s="218">
        <f>S51+S70+S77</f>
        <v>0</v>
      </c>
      <c r="T50" s="215" t="s">
        <v>101</v>
      </c>
      <c r="U50" s="215" t="s">
        <v>101</v>
      </c>
      <c r="V50" s="218">
        <f>V51+V70+V77</f>
        <v>0</v>
      </c>
      <c r="W50" s="218">
        <f>W51+W70+W77</f>
        <v>0</v>
      </c>
      <c r="X50" s="215" t="s">
        <v>101</v>
      </c>
      <c r="Y50" s="218">
        <f>Y51+Y70+Y77</f>
        <v>0</v>
      </c>
      <c r="Z50" s="218">
        <f>Z51+Z70+Z77</f>
        <v>6.5864406779661024</v>
      </c>
      <c r="AA50" s="215" t="s">
        <v>101</v>
      </c>
      <c r="AB50" s="215" t="s">
        <v>101</v>
      </c>
      <c r="AC50" s="218">
        <f>AC51+AC70+AC77</f>
        <v>0</v>
      </c>
      <c r="AD50" s="218">
        <f>AD51+AD70+AD77</f>
        <v>0.25</v>
      </c>
      <c r="AE50" s="215" t="s">
        <v>101</v>
      </c>
      <c r="AF50" s="218">
        <f>AF51+AF70+AF77</f>
        <v>0</v>
      </c>
      <c r="AG50" s="283">
        <f t="shared" si="0"/>
        <v>13.779043957966103</v>
      </c>
      <c r="AH50" s="215" t="s">
        <v>101</v>
      </c>
      <c r="AI50" s="215" t="s">
        <v>101</v>
      </c>
      <c r="AJ50" s="283">
        <f t="shared" si="1"/>
        <v>0</v>
      </c>
      <c r="AK50" s="283">
        <f t="shared" si="2"/>
        <v>0.25</v>
      </c>
      <c r="AL50" s="215" t="s">
        <v>101</v>
      </c>
    </row>
    <row r="51" spans="1:38" ht="32.25" customHeight="1" x14ac:dyDescent="0.25">
      <c r="A51" s="151" t="s">
        <v>153</v>
      </c>
      <c r="B51" s="152" t="s">
        <v>154</v>
      </c>
      <c r="C51" s="215" t="s">
        <v>101</v>
      </c>
      <c r="D51" s="218">
        <f>D52+D69</f>
        <v>0</v>
      </c>
      <c r="E51" s="218">
        <f>E52+E69</f>
        <v>0</v>
      </c>
      <c r="F51" s="215" t="s">
        <v>101</v>
      </c>
      <c r="G51" s="215" t="s">
        <v>101</v>
      </c>
      <c r="H51" s="218">
        <f>H52+H69</f>
        <v>0</v>
      </c>
      <c r="I51" s="218">
        <f>I52+I69</f>
        <v>0</v>
      </c>
      <c r="J51" s="215" t="s">
        <v>101</v>
      </c>
      <c r="K51" s="218">
        <f>K52+K69</f>
        <v>0</v>
      </c>
      <c r="L51" s="218">
        <f>L52+L69</f>
        <v>7.1926032800000002</v>
      </c>
      <c r="M51" s="215" t="s">
        <v>101</v>
      </c>
      <c r="N51" s="215" t="s">
        <v>101</v>
      </c>
      <c r="O51" s="218">
        <f>O52+O69</f>
        <v>0</v>
      </c>
      <c r="P51" s="218">
        <f>P52+P69</f>
        <v>0</v>
      </c>
      <c r="Q51" s="215" t="s">
        <v>101</v>
      </c>
      <c r="R51" s="218">
        <f>R52+R69</f>
        <v>0</v>
      </c>
      <c r="S51" s="218">
        <f>S52+S69</f>
        <v>0</v>
      </c>
      <c r="T51" s="215" t="s">
        <v>101</v>
      </c>
      <c r="U51" s="215" t="s">
        <v>101</v>
      </c>
      <c r="V51" s="218">
        <f>V52+V69</f>
        <v>0</v>
      </c>
      <c r="W51" s="218">
        <f>W52+W69</f>
        <v>0</v>
      </c>
      <c r="X51" s="215" t="s">
        <v>101</v>
      </c>
      <c r="Y51" s="218">
        <f>Y52+Y69</f>
        <v>0</v>
      </c>
      <c r="Z51" s="218">
        <f>Z52+Z69</f>
        <v>6.5864406779661024</v>
      </c>
      <c r="AA51" s="215" t="s">
        <v>101</v>
      </c>
      <c r="AB51" s="215" t="s">
        <v>101</v>
      </c>
      <c r="AC51" s="218">
        <f>AC52+AC69</f>
        <v>0</v>
      </c>
      <c r="AD51" s="218">
        <f>AD52+AD69</f>
        <v>0.25</v>
      </c>
      <c r="AE51" s="215" t="s">
        <v>101</v>
      </c>
      <c r="AF51" s="218">
        <f>AF52+AF69</f>
        <v>0</v>
      </c>
      <c r="AG51" s="283">
        <f t="shared" si="0"/>
        <v>13.779043957966103</v>
      </c>
      <c r="AH51" s="215" t="s">
        <v>101</v>
      </c>
      <c r="AI51" s="215" t="s">
        <v>101</v>
      </c>
      <c r="AJ51" s="283">
        <f t="shared" si="1"/>
        <v>0</v>
      </c>
      <c r="AK51" s="283">
        <f t="shared" si="2"/>
        <v>0.25</v>
      </c>
      <c r="AL51" s="215" t="s">
        <v>101</v>
      </c>
    </row>
    <row r="52" spans="1:38" x14ac:dyDescent="0.25">
      <c r="A52" s="151" t="s">
        <v>155</v>
      </c>
      <c r="B52" s="152" t="s">
        <v>156</v>
      </c>
      <c r="C52" s="215" t="s">
        <v>101</v>
      </c>
      <c r="D52" s="218">
        <f>SUM(D53:D68)</f>
        <v>0</v>
      </c>
      <c r="E52" s="218">
        <f>SUM(E53:E68)</f>
        <v>0</v>
      </c>
      <c r="F52" s="215" t="s">
        <v>101</v>
      </c>
      <c r="G52" s="215" t="s">
        <v>101</v>
      </c>
      <c r="H52" s="218">
        <f>SUM(H53:H68)</f>
        <v>0</v>
      </c>
      <c r="I52" s="218">
        <f>SUM(I53:I68)</f>
        <v>0</v>
      </c>
      <c r="J52" s="215" t="s">
        <v>101</v>
      </c>
      <c r="K52" s="218">
        <f>SUM(K53:K68)</f>
        <v>0</v>
      </c>
      <c r="L52" s="218">
        <f>SUM(L53:L68)</f>
        <v>7.1926032800000002</v>
      </c>
      <c r="M52" s="215" t="s">
        <v>101</v>
      </c>
      <c r="N52" s="215" t="s">
        <v>101</v>
      </c>
      <c r="O52" s="218">
        <f>SUM(O53:O68)</f>
        <v>0</v>
      </c>
      <c r="P52" s="218">
        <f>SUM(P53:P68)</f>
        <v>0</v>
      </c>
      <c r="Q52" s="215" t="s">
        <v>101</v>
      </c>
      <c r="R52" s="218">
        <f>SUM(R53:R68)</f>
        <v>0</v>
      </c>
      <c r="S52" s="218">
        <f>SUM(S53:S68)</f>
        <v>0</v>
      </c>
      <c r="T52" s="215" t="s">
        <v>101</v>
      </c>
      <c r="U52" s="215" t="s">
        <v>101</v>
      </c>
      <c r="V52" s="218">
        <f>SUM(V53:V68)</f>
        <v>0</v>
      </c>
      <c r="W52" s="218">
        <f>SUM(W53:W68)</f>
        <v>0</v>
      </c>
      <c r="X52" s="215" t="s">
        <v>101</v>
      </c>
      <c r="Y52" s="218">
        <f>SUM(Y53:Y68)</f>
        <v>0</v>
      </c>
      <c r="Z52" s="218">
        <f>SUM(Z53:Z68)</f>
        <v>6.5864406779661024</v>
      </c>
      <c r="AA52" s="215" t="s">
        <v>101</v>
      </c>
      <c r="AB52" s="215" t="s">
        <v>101</v>
      </c>
      <c r="AC52" s="218">
        <f>SUM(AC53:AC68)</f>
        <v>0</v>
      </c>
      <c r="AD52" s="218">
        <f>SUM(AD53:AD68)</f>
        <v>0.25</v>
      </c>
      <c r="AE52" s="215" t="s">
        <v>101</v>
      </c>
      <c r="AF52" s="218">
        <f>SUM(AF53:AF68)</f>
        <v>0</v>
      </c>
      <c r="AG52" s="283">
        <f t="shared" si="0"/>
        <v>13.779043957966103</v>
      </c>
      <c r="AH52" s="215" t="s">
        <v>101</v>
      </c>
      <c r="AI52" s="215" t="s">
        <v>101</v>
      </c>
      <c r="AJ52" s="283">
        <f t="shared" si="1"/>
        <v>0</v>
      </c>
      <c r="AK52" s="283">
        <f t="shared" si="2"/>
        <v>0.25</v>
      </c>
      <c r="AL52" s="215" t="s">
        <v>101</v>
      </c>
    </row>
    <row r="53" spans="1:38" x14ac:dyDescent="0.25">
      <c r="A53" s="151" t="s">
        <v>155</v>
      </c>
      <c r="B53" s="225" t="s">
        <v>396</v>
      </c>
      <c r="C53" s="215" t="s">
        <v>101</v>
      </c>
      <c r="D53" s="218">
        <v>0</v>
      </c>
      <c r="E53" s="218">
        <v>0</v>
      </c>
      <c r="F53" s="215" t="s">
        <v>101</v>
      </c>
      <c r="G53" s="215" t="s">
        <v>101</v>
      </c>
      <c r="H53" s="218">
        <v>0</v>
      </c>
      <c r="I53" s="218">
        <v>0</v>
      </c>
      <c r="J53" s="215" t="s">
        <v>101</v>
      </c>
      <c r="K53" s="218">
        <v>0</v>
      </c>
      <c r="L53" s="218">
        <f>0.517796+1.11282432+1.81367796+3.748305</f>
        <v>7.1926032800000002</v>
      </c>
      <c r="M53" s="215" t="s">
        <v>101</v>
      </c>
      <c r="N53" s="215" t="s">
        <v>101</v>
      </c>
      <c r="O53" s="218">
        <v>0</v>
      </c>
      <c r="P53" s="218">
        <v>0</v>
      </c>
      <c r="Q53" s="215" t="s">
        <v>101</v>
      </c>
      <c r="R53" s="218">
        <v>0</v>
      </c>
      <c r="S53" s="218">
        <v>0</v>
      </c>
      <c r="T53" s="215" t="s">
        <v>101</v>
      </c>
      <c r="U53" s="215" t="s">
        <v>101</v>
      </c>
      <c r="V53" s="218">
        <v>0</v>
      </c>
      <c r="W53" s="218">
        <v>0</v>
      </c>
      <c r="X53" s="215" t="s">
        <v>101</v>
      </c>
      <c r="Y53" s="218">
        <v>0</v>
      </c>
      <c r="Z53" s="218">
        <v>0</v>
      </c>
      <c r="AA53" s="215" t="s">
        <v>101</v>
      </c>
      <c r="AB53" s="215" t="s">
        <v>101</v>
      </c>
      <c r="AC53" s="218">
        <v>0</v>
      </c>
      <c r="AD53" s="218">
        <v>0</v>
      </c>
      <c r="AE53" s="215" t="s">
        <v>101</v>
      </c>
      <c r="AF53" s="218">
        <v>0</v>
      </c>
      <c r="AG53" s="283">
        <f t="shared" si="0"/>
        <v>7.1926032800000002</v>
      </c>
      <c r="AH53" s="215" t="s">
        <v>101</v>
      </c>
      <c r="AI53" s="215" t="s">
        <v>101</v>
      </c>
      <c r="AJ53" s="283">
        <f t="shared" si="1"/>
        <v>0</v>
      </c>
      <c r="AK53" s="283">
        <f t="shared" si="2"/>
        <v>0</v>
      </c>
      <c r="AL53" s="215" t="s">
        <v>101</v>
      </c>
    </row>
    <row r="54" spans="1:38" x14ac:dyDescent="0.25">
      <c r="A54" s="151" t="s">
        <v>155</v>
      </c>
      <c r="B54" s="224" t="s">
        <v>159</v>
      </c>
      <c r="C54" s="215" t="s">
        <v>101</v>
      </c>
      <c r="D54" s="218">
        <v>0</v>
      </c>
      <c r="E54" s="218">
        <v>0</v>
      </c>
      <c r="F54" s="215" t="s">
        <v>101</v>
      </c>
      <c r="G54" s="215" t="s">
        <v>101</v>
      </c>
      <c r="H54" s="218">
        <v>0</v>
      </c>
      <c r="I54" s="218">
        <v>0</v>
      </c>
      <c r="J54" s="215" t="s">
        <v>101</v>
      </c>
      <c r="K54" s="218">
        <v>0</v>
      </c>
      <c r="L54" s="218">
        <v>0</v>
      </c>
      <c r="M54" s="215" t="s">
        <v>101</v>
      </c>
      <c r="N54" s="215" t="s">
        <v>101</v>
      </c>
      <c r="O54" s="218">
        <v>0</v>
      </c>
      <c r="P54" s="218">
        <v>0</v>
      </c>
      <c r="Q54" s="215" t="s">
        <v>101</v>
      </c>
      <c r="R54" s="218">
        <v>0</v>
      </c>
      <c r="S54" s="218">
        <v>0</v>
      </c>
      <c r="T54" s="215" t="s">
        <v>101</v>
      </c>
      <c r="U54" s="215" t="s">
        <v>101</v>
      </c>
      <c r="V54" s="218">
        <v>0</v>
      </c>
      <c r="W54" s="218">
        <v>0</v>
      </c>
      <c r="X54" s="215" t="s">
        <v>101</v>
      </c>
      <c r="Y54" s="218">
        <v>0</v>
      </c>
      <c r="Z54" s="218">
        <v>0</v>
      </c>
      <c r="AA54" s="215" t="s">
        <v>101</v>
      </c>
      <c r="AB54" s="215" t="s">
        <v>101</v>
      </c>
      <c r="AC54" s="218">
        <v>0</v>
      </c>
      <c r="AD54" s="218">
        <v>0</v>
      </c>
      <c r="AE54" s="215" t="s">
        <v>101</v>
      </c>
      <c r="AF54" s="218">
        <v>0</v>
      </c>
      <c r="AG54" s="283">
        <f t="shared" si="0"/>
        <v>0</v>
      </c>
      <c r="AH54" s="215" t="s">
        <v>101</v>
      </c>
      <c r="AI54" s="215" t="s">
        <v>101</v>
      </c>
      <c r="AJ54" s="283">
        <f t="shared" si="1"/>
        <v>0</v>
      </c>
      <c r="AK54" s="283">
        <f t="shared" si="2"/>
        <v>0</v>
      </c>
      <c r="AL54" s="215" t="s">
        <v>101</v>
      </c>
    </row>
    <row r="55" spans="1:38" x14ac:dyDescent="0.25">
      <c r="A55" s="151" t="s">
        <v>155</v>
      </c>
      <c r="B55" s="225" t="s">
        <v>161</v>
      </c>
      <c r="C55" s="215" t="s">
        <v>101</v>
      </c>
      <c r="D55" s="218">
        <v>0</v>
      </c>
      <c r="E55" s="218">
        <v>0</v>
      </c>
      <c r="F55" s="215" t="s">
        <v>101</v>
      </c>
      <c r="G55" s="215" t="s">
        <v>101</v>
      </c>
      <c r="H55" s="218">
        <v>0</v>
      </c>
      <c r="I55" s="218">
        <v>0</v>
      </c>
      <c r="J55" s="215" t="s">
        <v>101</v>
      </c>
      <c r="K55" s="218">
        <v>0</v>
      </c>
      <c r="L55" s="218">
        <v>0</v>
      </c>
      <c r="M55" s="215" t="s">
        <v>101</v>
      </c>
      <c r="N55" s="215" t="s">
        <v>101</v>
      </c>
      <c r="O55" s="218">
        <v>0</v>
      </c>
      <c r="P55" s="218">
        <v>0</v>
      </c>
      <c r="Q55" s="215" t="s">
        <v>101</v>
      </c>
      <c r="R55" s="218">
        <v>0</v>
      </c>
      <c r="S55" s="218">
        <v>0</v>
      </c>
      <c r="T55" s="215" t="s">
        <v>101</v>
      </c>
      <c r="U55" s="215" t="s">
        <v>101</v>
      </c>
      <c r="V55" s="218">
        <v>0</v>
      </c>
      <c r="W55" s="218">
        <v>0</v>
      </c>
      <c r="X55" s="215" t="s">
        <v>101</v>
      </c>
      <c r="Y55" s="218">
        <v>0</v>
      </c>
      <c r="Z55" s="218">
        <v>0</v>
      </c>
      <c r="AA55" s="215" t="s">
        <v>101</v>
      </c>
      <c r="AB55" s="215" t="s">
        <v>101</v>
      </c>
      <c r="AC55" s="218">
        <v>0</v>
      </c>
      <c r="AD55" s="218">
        <v>0</v>
      </c>
      <c r="AE55" s="215" t="s">
        <v>101</v>
      </c>
      <c r="AF55" s="218">
        <v>0</v>
      </c>
      <c r="AG55" s="283">
        <f t="shared" si="0"/>
        <v>0</v>
      </c>
      <c r="AH55" s="215" t="s">
        <v>101</v>
      </c>
      <c r="AI55" s="215" t="s">
        <v>101</v>
      </c>
      <c r="AJ55" s="283">
        <f t="shared" si="1"/>
        <v>0</v>
      </c>
      <c r="AK55" s="283">
        <f t="shared" si="2"/>
        <v>0</v>
      </c>
      <c r="AL55" s="215" t="s">
        <v>101</v>
      </c>
    </row>
    <row r="56" spans="1:38" ht="15.75" customHeight="1" x14ac:dyDescent="0.25">
      <c r="A56" s="151" t="s">
        <v>155</v>
      </c>
      <c r="B56" s="162" t="s">
        <v>163</v>
      </c>
      <c r="C56" s="215" t="s">
        <v>101</v>
      </c>
      <c r="D56" s="218">
        <v>0</v>
      </c>
      <c r="E56" s="218">
        <v>0</v>
      </c>
      <c r="F56" s="215" t="s">
        <v>101</v>
      </c>
      <c r="G56" s="215" t="s">
        <v>101</v>
      </c>
      <c r="H56" s="218">
        <v>0</v>
      </c>
      <c r="I56" s="218">
        <v>0</v>
      </c>
      <c r="J56" s="215" t="s">
        <v>101</v>
      </c>
      <c r="K56" s="218">
        <v>0</v>
      </c>
      <c r="L56" s="218">
        <v>0</v>
      </c>
      <c r="M56" s="215" t="s">
        <v>101</v>
      </c>
      <c r="N56" s="215" t="s">
        <v>101</v>
      </c>
      <c r="O56" s="218">
        <v>0</v>
      </c>
      <c r="P56" s="218">
        <v>0</v>
      </c>
      <c r="Q56" s="215" t="s">
        <v>101</v>
      </c>
      <c r="R56" s="218">
        <v>0</v>
      </c>
      <c r="S56" s="218">
        <v>0</v>
      </c>
      <c r="T56" s="215" t="s">
        <v>101</v>
      </c>
      <c r="U56" s="215" t="s">
        <v>101</v>
      </c>
      <c r="V56" s="218">
        <v>0</v>
      </c>
      <c r="W56" s="218">
        <v>0</v>
      </c>
      <c r="X56" s="215" t="s">
        <v>101</v>
      </c>
      <c r="Y56" s="218">
        <v>0</v>
      </c>
      <c r="Z56" s="218">
        <f>1.8/1.18</f>
        <v>1.5254237288135595</v>
      </c>
      <c r="AA56" s="215" t="s">
        <v>101</v>
      </c>
      <c r="AB56" s="215" t="s">
        <v>101</v>
      </c>
      <c r="AC56" s="218">
        <v>0</v>
      </c>
      <c r="AD56" s="218">
        <v>0</v>
      </c>
      <c r="AE56" s="215" t="s">
        <v>101</v>
      </c>
      <c r="AF56" s="218">
        <v>0</v>
      </c>
      <c r="AG56" s="283">
        <f t="shared" si="0"/>
        <v>1.5254237288135595</v>
      </c>
      <c r="AH56" s="215" t="s">
        <v>101</v>
      </c>
      <c r="AI56" s="215" t="s">
        <v>101</v>
      </c>
      <c r="AJ56" s="283">
        <f t="shared" si="1"/>
        <v>0</v>
      </c>
      <c r="AK56" s="283">
        <f t="shared" si="2"/>
        <v>0</v>
      </c>
      <c r="AL56" s="215" t="s">
        <v>101</v>
      </c>
    </row>
    <row r="57" spans="1:38" x14ac:dyDescent="0.25">
      <c r="A57" s="151" t="s">
        <v>155</v>
      </c>
      <c r="B57" s="163" t="s">
        <v>165</v>
      </c>
      <c r="C57" s="215" t="s">
        <v>101</v>
      </c>
      <c r="D57" s="218">
        <v>0</v>
      </c>
      <c r="E57" s="218">
        <v>0</v>
      </c>
      <c r="F57" s="215" t="s">
        <v>101</v>
      </c>
      <c r="G57" s="215" t="s">
        <v>101</v>
      </c>
      <c r="H57" s="218">
        <v>0</v>
      </c>
      <c r="I57" s="218">
        <v>0</v>
      </c>
      <c r="J57" s="215" t="s">
        <v>101</v>
      </c>
      <c r="K57" s="218">
        <v>0</v>
      </c>
      <c r="L57" s="218">
        <v>0</v>
      </c>
      <c r="M57" s="215" t="s">
        <v>101</v>
      </c>
      <c r="N57" s="215" t="s">
        <v>101</v>
      </c>
      <c r="O57" s="218">
        <v>0</v>
      </c>
      <c r="P57" s="218">
        <v>0</v>
      </c>
      <c r="Q57" s="215" t="s">
        <v>101</v>
      </c>
      <c r="R57" s="218">
        <v>0</v>
      </c>
      <c r="S57" s="218">
        <v>0</v>
      </c>
      <c r="T57" s="215" t="s">
        <v>101</v>
      </c>
      <c r="U57" s="215" t="s">
        <v>101</v>
      </c>
      <c r="V57" s="218">
        <v>0</v>
      </c>
      <c r="W57" s="218">
        <v>0</v>
      </c>
      <c r="X57" s="215" t="s">
        <v>101</v>
      </c>
      <c r="Y57" s="218">
        <v>0</v>
      </c>
      <c r="Z57" s="218">
        <f>3.717/1.18</f>
        <v>3.1500000000000004</v>
      </c>
      <c r="AA57" s="215" t="s">
        <v>101</v>
      </c>
      <c r="AB57" s="215" t="s">
        <v>101</v>
      </c>
      <c r="AC57" s="218">
        <v>0</v>
      </c>
      <c r="AD57" s="218">
        <v>0</v>
      </c>
      <c r="AE57" s="215" t="s">
        <v>101</v>
      </c>
      <c r="AF57" s="218">
        <v>0</v>
      </c>
      <c r="AG57" s="283">
        <f t="shared" si="0"/>
        <v>3.1500000000000004</v>
      </c>
      <c r="AH57" s="215" t="s">
        <v>101</v>
      </c>
      <c r="AI57" s="215" t="s">
        <v>101</v>
      </c>
      <c r="AJ57" s="283">
        <f t="shared" si="1"/>
        <v>0</v>
      </c>
      <c r="AK57" s="283">
        <f t="shared" si="2"/>
        <v>0</v>
      </c>
      <c r="AL57" s="215" t="s">
        <v>101</v>
      </c>
    </row>
    <row r="58" spans="1:38" x14ac:dyDescent="0.25">
      <c r="A58" s="151" t="s">
        <v>155</v>
      </c>
      <c r="B58" s="163" t="s">
        <v>167</v>
      </c>
      <c r="C58" s="215" t="s">
        <v>101</v>
      </c>
      <c r="D58" s="218">
        <v>0</v>
      </c>
      <c r="E58" s="218">
        <v>0</v>
      </c>
      <c r="F58" s="215" t="s">
        <v>101</v>
      </c>
      <c r="G58" s="215" t="s">
        <v>101</v>
      </c>
      <c r="H58" s="218">
        <v>0</v>
      </c>
      <c r="I58" s="218">
        <v>0</v>
      </c>
      <c r="J58" s="215" t="s">
        <v>101</v>
      </c>
      <c r="K58" s="218">
        <v>0</v>
      </c>
      <c r="L58" s="218">
        <v>0</v>
      </c>
      <c r="M58" s="215" t="s">
        <v>101</v>
      </c>
      <c r="N58" s="215" t="s">
        <v>101</v>
      </c>
      <c r="O58" s="218">
        <v>0</v>
      </c>
      <c r="P58" s="218">
        <v>0</v>
      </c>
      <c r="Q58" s="215" t="s">
        <v>101</v>
      </c>
      <c r="R58" s="218">
        <v>0</v>
      </c>
      <c r="S58" s="218">
        <v>0</v>
      </c>
      <c r="T58" s="215" t="s">
        <v>101</v>
      </c>
      <c r="U58" s="215" t="s">
        <v>101</v>
      </c>
      <c r="V58" s="218">
        <v>0</v>
      </c>
      <c r="W58" s="218">
        <v>0</v>
      </c>
      <c r="X58" s="215" t="s">
        <v>101</v>
      </c>
      <c r="Y58" s="218">
        <v>0</v>
      </c>
      <c r="Z58" s="218">
        <v>0</v>
      </c>
      <c r="AA58" s="215" t="s">
        <v>101</v>
      </c>
      <c r="AB58" s="215" t="s">
        <v>101</v>
      </c>
      <c r="AC58" s="218">
        <v>0</v>
      </c>
      <c r="AD58" s="218">
        <v>0</v>
      </c>
      <c r="AE58" s="215" t="s">
        <v>101</v>
      </c>
      <c r="AF58" s="218">
        <v>0</v>
      </c>
      <c r="AG58" s="283">
        <f t="shared" si="0"/>
        <v>0</v>
      </c>
      <c r="AH58" s="215" t="s">
        <v>101</v>
      </c>
      <c r="AI58" s="215" t="s">
        <v>101</v>
      </c>
      <c r="AJ58" s="283">
        <f t="shared" si="1"/>
        <v>0</v>
      </c>
      <c r="AK58" s="283">
        <f t="shared" si="2"/>
        <v>0</v>
      </c>
      <c r="AL58" s="215" t="s">
        <v>101</v>
      </c>
    </row>
    <row r="59" spans="1:38" x14ac:dyDescent="0.25">
      <c r="A59" s="151" t="s">
        <v>155</v>
      </c>
      <c r="B59" s="164" t="s">
        <v>169</v>
      </c>
      <c r="C59" s="215" t="s">
        <v>101</v>
      </c>
      <c r="D59" s="218">
        <v>0</v>
      </c>
      <c r="E59" s="218">
        <v>0</v>
      </c>
      <c r="F59" s="215" t="s">
        <v>101</v>
      </c>
      <c r="G59" s="215" t="s">
        <v>101</v>
      </c>
      <c r="H59" s="218">
        <v>0</v>
      </c>
      <c r="I59" s="218">
        <v>0</v>
      </c>
      <c r="J59" s="215" t="s">
        <v>101</v>
      </c>
      <c r="K59" s="218">
        <v>0</v>
      </c>
      <c r="L59" s="218">
        <v>0</v>
      </c>
      <c r="M59" s="215" t="s">
        <v>101</v>
      </c>
      <c r="N59" s="215" t="s">
        <v>101</v>
      </c>
      <c r="O59" s="218">
        <v>0</v>
      </c>
      <c r="P59" s="218">
        <v>0</v>
      </c>
      <c r="Q59" s="215" t="s">
        <v>101</v>
      </c>
      <c r="R59" s="218">
        <v>0</v>
      </c>
      <c r="S59" s="218">
        <v>0</v>
      </c>
      <c r="T59" s="215" t="s">
        <v>101</v>
      </c>
      <c r="U59" s="215" t="s">
        <v>101</v>
      </c>
      <c r="V59" s="218">
        <v>0</v>
      </c>
      <c r="W59" s="218">
        <v>0</v>
      </c>
      <c r="X59" s="215" t="s">
        <v>101</v>
      </c>
      <c r="Y59" s="218">
        <v>0</v>
      </c>
      <c r="Z59" s="218">
        <f>0.875/1.18</f>
        <v>0.74152542372881358</v>
      </c>
      <c r="AA59" s="215" t="s">
        <v>101</v>
      </c>
      <c r="AB59" s="215" t="s">
        <v>101</v>
      </c>
      <c r="AC59" s="218">
        <v>0</v>
      </c>
      <c r="AD59" s="218">
        <v>0</v>
      </c>
      <c r="AE59" s="215" t="s">
        <v>101</v>
      </c>
      <c r="AF59" s="218">
        <v>0</v>
      </c>
      <c r="AG59" s="283">
        <f t="shared" ref="AG59:AG90" si="3">E59+L59+S59+Z59</f>
        <v>0.74152542372881358</v>
      </c>
      <c r="AH59" s="215" t="s">
        <v>101</v>
      </c>
      <c r="AI59" s="215" t="s">
        <v>101</v>
      </c>
      <c r="AJ59" s="283">
        <f t="shared" ref="AJ59:AJ90" si="4">H59+O59+V59+AC59</f>
        <v>0</v>
      </c>
      <c r="AK59" s="283">
        <f t="shared" ref="AK59:AK90" si="5">I59+P59+W59+AD59</f>
        <v>0</v>
      </c>
      <c r="AL59" s="215" t="s">
        <v>101</v>
      </c>
    </row>
    <row r="60" spans="1:38" x14ac:dyDescent="0.25">
      <c r="A60" s="151" t="s">
        <v>155</v>
      </c>
      <c r="B60" s="164" t="s">
        <v>171</v>
      </c>
      <c r="C60" s="215" t="s">
        <v>101</v>
      </c>
      <c r="D60" s="218">
        <v>0</v>
      </c>
      <c r="E60" s="218">
        <v>0</v>
      </c>
      <c r="F60" s="215" t="s">
        <v>101</v>
      </c>
      <c r="G60" s="215" t="s">
        <v>101</v>
      </c>
      <c r="H60" s="218">
        <v>0</v>
      </c>
      <c r="I60" s="218">
        <v>0</v>
      </c>
      <c r="J60" s="215" t="s">
        <v>101</v>
      </c>
      <c r="K60" s="218">
        <v>0</v>
      </c>
      <c r="L60" s="218">
        <v>0</v>
      </c>
      <c r="M60" s="215" t="s">
        <v>101</v>
      </c>
      <c r="N60" s="215" t="s">
        <v>101</v>
      </c>
      <c r="O60" s="218">
        <v>0</v>
      </c>
      <c r="P60" s="218">
        <v>0</v>
      </c>
      <c r="Q60" s="215" t="s">
        <v>101</v>
      </c>
      <c r="R60" s="218">
        <v>0</v>
      </c>
      <c r="S60" s="218">
        <v>0</v>
      </c>
      <c r="T60" s="215" t="s">
        <v>101</v>
      </c>
      <c r="U60" s="215" t="s">
        <v>101</v>
      </c>
      <c r="V60" s="218">
        <v>0</v>
      </c>
      <c r="W60" s="218">
        <v>0</v>
      </c>
      <c r="X60" s="215" t="s">
        <v>101</v>
      </c>
      <c r="Y60" s="218">
        <v>0</v>
      </c>
      <c r="Z60" s="218">
        <f>0.191/1.18</f>
        <v>0.16186440677966102</v>
      </c>
      <c r="AA60" s="215" t="s">
        <v>101</v>
      </c>
      <c r="AB60" s="215" t="s">
        <v>101</v>
      </c>
      <c r="AC60" s="218">
        <v>0</v>
      </c>
      <c r="AD60" s="218">
        <v>0</v>
      </c>
      <c r="AE60" s="215" t="s">
        <v>101</v>
      </c>
      <c r="AF60" s="218">
        <v>0</v>
      </c>
      <c r="AG60" s="283">
        <f t="shared" si="3"/>
        <v>0.16186440677966102</v>
      </c>
      <c r="AH60" s="215" t="s">
        <v>101</v>
      </c>
      <c r="AI60" s="215" t="s">
        <v>101</v>
      </c>
      <c r="AJ60" s="283">
        <f t="shared" si="4"/>
        <v>0</v>
      </c>
      <c r="AK60" s="283">
        <f t="shared" si="5"/>
        <v>0</v>
      </c>
      <c r="AL60" s="215" t="s">
        <v>101</v>
      </c>
    </row>
    <row r="61" spans="1:38" x14ac:dyDescent="0.25">
      <c r="A61" s="151" t="s">
        <v>155</v>
      </c>
      <c r="B61" s="241" t="s">
        <v>173</v>
      </c>
      <c r="C61" s="215" t="s">
        <v>101</v>
      </c>
      <c r="D61" s="218">
        <v>0</v>
      </c>
      <c r="E61" s="218">
        <v>0</v>
      </c>
      <c r="F61" s="215" t="s">
        <v>101</v>
      </c>
      <c r="G61" s="215" t="s">
        <v>101</v>
      </c>
      <c r="H61" s="218">
        <v>0</v>
      </c>
      <c r="I61" s="218">
        <v>0</v>
      </c>
      <c r="J61" s="215" t="s">
        <v>101</v>
      </c>
      <c r="K61" s="218">
        <v>0</v>
      </c>
      <c r="L61" s="218">
        <v>0</v>
      </c>
      <c r="M61" s="215" t="s">
        <v>101</v>
      </c>
      <c r="N61" s="215" t="s">
        <v>101</v>
      </c>
      <c r="O61" s="218">
        <v>0</v>
      </c>
      <c r="P61" s="218">
        <v>0</v>
      </c>
      <c r="Q61" s="215" t="s">
        <v>101</v>
      </c>
      <c r="R61" s="218">
        <v>0</v>
      </c>
      <c r="S61" s="218">
        <v>0</v>
      </c>
      <c r="T61" s="215" t="s">
        <v>101</v>
      </c>
      <c r="U61" s="215" t="s">
        <v>101</v>
      </c>
      <c r="V61" s="218">
        <v>0</v>
      </c>
      <c r="W61" s="218">
        <v>0</v>
      </c>
      <c r="X61" s="215" t="s">
        <v>101</v>
      </c>
      <c r="Y61" s="218">
        <v>0</v>
      </c>
      <c r="Z61" s="218">
        <f>0.602/1.18</f>
        <v>0.51016949152542379</v>
      </c>
      <c r="AA61" s="215" t="s">
        <v>101</v>
      </c>
      <c r="AB61" s="215" t="s">
        <v>101</v>
      </c>
      <c r="AC61" s="218">
        <v>0</v>
      </c>
      <c r="AD61" s="218">
        <v>0.25</v>
      </c>
      <c r="AE61" s="215" t="s">
        <v>101</v>
      </c>
      <c r="AF61" s="218">
        <v>0</v>
      </c>
      <c r="AG61" s="283">
        <f t="shared" si="3"/>
        <v>0.51016949152542379</v>
      </c>
      <c r="AH61" s="215" t="s">
        <v>101</v>
      </c>
      <c r="AI61" s="215" t="s">
        <v>101</v>
      </c>
      <c r="AJ61" s="283">
        <f t="shared" si="4"/>
        <v>0</v>
      </c>
      <c r="AK61" s="283">
        <f t="shared" si="5"/>
        <v>0.25</v>
      </c>
      <c r="AL61" s="215" t="s">
        <v>101</v>
      </c>
    </row>
    <row r="62" spans="1:38" x14ac:dyDescent="0.25">
      <c r="A62" s="151" t="s">
        <v>155</v>
      </c>
      <c r="B62" s="164" t="s">
        <v>175</v>
      </c>
      <c r="C62" s="215" t="s">
        <v>101</v>
      </c>
      <c r="D62" s="218">
        <v>0</v>
      </c>
      <c r="E62" s="218">
        <v>0</v>
      </c>
      <c r="F62" s="215" t="s">
        <v>101</v>
      </c>
      <c r="G62" s="215" t="s">
        <v>101</v>
      </c>
      <c r="H62" s="218">
        <v>0</v>
      </c>
      <c r="I62" s="218">
        <v>0</v>
      </c>
      <c r="J62" s="215" t="s">
        <v>101</v>
      </c>
      <c r="K62" s="218">
        <v>0</v>
      </c>
      <c r="L62" s="218">
        <v>0</v>
      </c>
      <c r="M62" s="215" t="s">
        <v>101</v>
      </c>
      <c r="N62" s="215" t="s">
        <v>101</v>
      </c>
      <c r="O62" s="218">
        <v>0</v>
      </c>
      <c r="P62" s="218">
        <v>0</v>
      </c>
      <c r="Q62" s="215" t="s">
        <v>101</v>
      </c>
      <c r="R62" s="218">
        <v>0</v>
      </c>
      <c r="S62" s="218">
        <v>0</v>
      </c>
      <c r="T62" s="215" t="s">
        <v>101</v>
      </c>
      <c r="U62" s="215" t="s">
        <v>101</v>
      </c>
      <c r="V62" s="218">
        <v>0</v>
      </c>
      <c r="W62" s="218">
        <v>0</v>
      </c>
      <c r="X62" s="215" t="s">
        <v>101</v>
      </c>
      <c r="Y62" s="218">
        <v>0</v>
      </c>
      <c r="Z62" s="218">
        <v>0</v>
      </c>
      <c r="AA62" s="215" t="s">
        <v>101</v>
      </c>
      <c r="AB62" s="215" t="s">
        <v>101</v>
      </c>
      <c r="AC62" s="218">
        <v>0</v>
      </c>
      <c r="AD62" s="218">
        <v>0</v>
      </c>
      <c r="AE62" s="215" t="s">
        <v>101</v>
      </c>
      <c r="AF62" s="218">
        <v>0</v>
      </c>
      <c r="AG62" s="283">
        <f t="shared" si="3"/>
        <v>0</v>
      </c>
      <c r="AH62" s="215" t="s">
        <v>101</v>
      </c>
      <c r="AI62" s="215" t="s">
        <v>101</v>
      </c>
      <c r="AJ62" s="283">
        <f t="shared" si="4"/>
        <v>0</v>
      </c>
      <c r="AK62" s="283">
        <f t="shared" si="5"/>
        <v>0</v>
      </c>
      <c r="AL62" s="215" t="s">
        <v>101</v>
      </c>
    </row>
    <row r="63" spans="1:38" x14ac:dyDescent="0.25">
      <c r="A63" s="151" t="s">
        <v>155</v>
      </c>
      <c r="B63" s="166" t="s">
        <v>177</v>
      </c>
      <c r="C63" s="215" t="s">
        <v>101</v>
      </c>
      <c r="D63" s="218">
        <v>0</v>
      </c>
      <c r="E63" s="218">
        <v>0</v>
      </c>
      <c r="F63" s="215" t="s">
        <v>101</v>
      </c>
      <c r="G63" s="215" t="s">
        <v>101</v>
      </c>
      <c r="H63" s="218">
        <v>0</v>
      </c>
      <c r="I63" s="218">
        <v>0</v>
      </c>
      <c r="J63" s="215" t="s">
        <v>101</v>
      </c>
      <c r="K63" s="218">
        <v>0</v>
      </c>
      <c r="L63" s="218">
        <v>0</v>
      </c>
      <c r="M63" s="215" t="s">
        <v>101</v>
      </c>
      <c r="N63" s="215" t="s">
        <v>101</v>
      </c>
      <c r="O63" s="218">
        <v>0</v>
      </c>
      <c r="P63" s="218">
        <v>0</v>
      </c>
      <c r="Q63" s="215" t="s">
        <v>101</v>
      </c>
      <c r="R63" s="218">
        <v>0</v>
      </c>
      <c r="S63" s="218">
        <v>0</v>
      </c>
      <c r="T63" s="215" t="s">
        <v>101</v>
      </c>
      <c r="U63" s="215" t="s">
        <v>101</v>
      </c>
      <c r="V63" s="218">
        <v>0</v>
      </c>
      <c r="W63" s="218">
        <v>0</v>
      </c>
      <c r="X63" s="215" t="s">
        <v>101</v>
      </c>
      <c r="Y63" s="218">
        <v>0</v>
      </c>
      <c r="Z63" s="218">
        <v>0</v>
      </c>
      <c r="AA63" s="215" t="s">
        <v>101</v>
      </c>
      <c r="AB63" s="215" t="s">
        <v>101</v>
      </c>
      <c r="AC63" s="218">
        <v>0</v>
      </c>
      <c r="AD63" s="218">
        <v>0</v>
      </c>
      <c r="AE63" s="215" t="s">
        <v>101</v>
      </c>
      <c r="AF63" s="218">
        <v>0</v>
      </c>
      <c r="AG63" s="283">
        <f t="shared" si="3"/>
        <v>0</v>
      </c>
      <c r="AH63" s="215" t="s">
        <v>101</v>
      </c>
      <c r="AI63" s="215" t="s">
        <v>101</v>
      </c>
      <c r="AJ63" s="283">
        <f t="shared" si="4"/>
        <v>0</v>
      </c>
      <c r="AK63" s="283">
        <f t="shared" si="5"/>
        <v>0</v>
      </c>
      <c r="AL63" s="215" t="s">
        <v>101</v>
      </c>
    </row>
    <row r="64" spans="1:38" x14ac:dyDescent="0.25">
      <c r="A64" s="151" t="s">
        <v>155</v>
      </c>
      <c r="B64" s="167" t="s">
        <v>179</v>
      </c>
      <c r="C64" s="215" t="s">
        <v>101</v>
      </c>
      <c r="D64" s="218">
        <v>0</v>
      </c>
      <c r="E64" s="218">
        <v>0</v>
      </c>
      <c r="F64" s="215" t="s">
        <v>101</v>
      </c>
      <c r="G64" s="215" t="s">
        <v>101</v>
      </c>
      <c r="H64" s="218">
        <v>0</v>
      </c>
      <c r="I64" s="218">
        <v>0</v>
      </c>
      <c r="J64" s="215" t="s">
        <v>101</v>
      </c>
      <c r="K64" s="218">
        <v>0</v>
      </c>
      <c r="L64" s="218">
        <v>0</v>
      </c>
      <c r="M64" s="215" t="s">
        <v>101</v>
      </c>
      <c r="N64" s="215" t="s">
        <v>101</v>
      </c>
      <c r="O64" s="218">
        <v>0</v>
      </c>
      <c r="P64" s="218">
        <v>0</v>
      </c>
      <c r="Q64" s="215" t="s">
        <v>101</v>
      </c>
      <c r="R64" s="218">
        <v>0</v>
      </c>
      <c r="S64" s="218">
        <v>0</v>
      </c>
      <c r="T64" s="215" t="s">
        <v>101</v>
      </c>
      <c r="U64" s="215" t="s">
        <v>101</v>
      </c>
      <c r="V64" s="218">
        <v>0</v>
      </c>
      <c r="W64" s="218">
        <v>0</v>
      </c>
      <c r="X64" s="215" t="s">
        <v>101</v>
      </c>
      <c r="Y64" s="218">
        <v>0</v>
      </c>
      <c r="Z64" s="218">
        <v>0</v>
      </c>
      <c r="AA64" s="215" t="s">
        <v>101</v>
      </c>
      <c r="AB64" s="215" t="s">
        <v>101</v>
      </c>
      <c r="AC64" s="218">
        <v>0</v>
      </c>
      <c r="AD64" s="218">
        <v>0</v>
      </c>
      <c r="AE64" s="215" t="s">
        <v>101</v>
      </c>
      <c r="AF64" s="218">
        <v>0</v>
      </c>
      <c r="AG64" s="283">
        <f t="shared" si="3"/>
        <v>0</v>
      </c>
      <c r="AH64" s="215" t="s">
        <v>101</v>
      </c>
      <c r="AI64" s="215" t="s">
        <v>101</v>
      </c>
      <c r="AJ64" s="283">
        <f t="shared" si="4"/>
        <v>0</v>
      </c>
      <c r="AK64" s="283">
        <f t="shared" si="5"/>
        <v>0</v>
      </c>
      <c r="AL64" s="215" t="s">
        <v>101</v>
      </c>
    </row>
    <row r="65" spans="1:38" x14ac:dyDescent="0.25">
      <c r="A65" s="151" t="s">
        <v>155</v>
      </c>
      <c r="B65" s="167" t="s">
        <v>181</v>
      </c>
      <c r="C65" s="215" t="s">
        <v>101</v>
      </c>
      <c r="D65" s="218">
        <v>0</v>
      </c>
      <c r="E65" s="218">
        <v>0</v>
      </c>
      <c r="F65" s="215" t="s">
        <v>101</v>
      </c>
      <c r="G65" s="215" t="s">
        <v>101</v>
      </c>
      <c r="H65" s="218">
        <v>0</v>
      </c>
      <c r="I65" s="218">
        <v>0</v>
      </c>
      <c r="J65" s="215" t="s">
        <v>101</v>
      </c>
      <c r="K65" s="218">
        <v>0</v>
      </c>
      <c r="L65" s="218">
        <v>0</v>
      </c>
      <c r="M65" s="215" t="s">
        <v>101</v>
      </c>
      <c r="N65" s="215" t="s">
        <v>101</v>
      </c>
      <c r="O65" s="218">
        <v>0</v>
      </c>
      <c r="P65" s="218">
        <v>0</v>
      </c>
      <c r="Q65" s="215" t="s">
        <v>101</v>
      </c>
      <c r="R65" s="218">
        <v>0</v>
      </c>
      <c r="S65" s="218">
        <v>0</v>
      </c>
      <c r="T65" s="215" t="s">
        <v>101</v>
      </c>
      <c r="U65" s="215" t="s">
        <v>101</v>
      </c>
      <c r="V65" s="218">
        <v>0</v>
      </c>
      <c r="W65" s="218">
        <v>0</v>
      </c>
      <c r="X65" s="215" t="s">
        <v>101</v>
      </c>
      <c r="Y65" s="218">
        <v>0</v>
      </c>
      <c r="Z65" s="218">
        <v>0</v>
      </c>
      <c r="AA65" s="215" t="s">
        <v>101</v>
      </c>
      <c r="AB65" s="215" t="s">
        <v>101</v>
      </c>
      <c r="AC65" s="218">
        <v>0</v>
      </c>
      <c r="AD65" s="218">
        <v>0</v>
      </c>
      <c r="AE65" s="215" t="s">
        <v>101</v>
      </c>
      <c r="AF65" s="218">
        <v>0</v>
      </c>
      <c r="AG65" s="283">
        <f t="shared" si="3"/>
        <v>0</v>
      </c>
      <c r="AH65" s="215" t="s">
        <v>101</v>
      </c>
      <c r="AI65" s="215" t="s">
        <v>101</v>
      </c>
      <c r="AJ65" s="283">
        <f t="shared" si="4"/>
        <v>0</v>
      </c>
      <c r="AK65" s="283">
        <f t="shared" si="5"/>
        <v>0</v>
      </c>
      <c r="AL65" s="215" t="s">
        <v>101</v>
      </c>
    </row>
    <row r="66" spans="1:38" x14ac:dyDescent="0.25">
      <c r="A66" s="151" t="s">
        <v>155</v>
      </c>
      <c r="B66" s="166" t="s">
        <v>183</v>
      </c>
      <c r="C66" s="215" t="s">
        <v>101</v>
      </c>
      <c r="D66" s="218">
        <v>0</v>
      </c>
      <c r="E66" s="218">
        <v>0</v>
      </c>
      <c r="F66" s="215" t="s">
        <v>101</v>
      </c>
      <c r="G66" s="215" t="s">
        <v>101</v>
      </c>
      <c r="H66" s="218">
        <v>0</v>
      </c>
      <c r="I66" s="218">
        <v>0</v>
      </c>
      <c r="J66" s="215" t="s">
        <v>101</v>
      </c>
      <c r="K66" s="218">
        <v>0</v>
      </c>
      <c r="L66" s="218">
        <v>0</v>
      </c>
      <c r="M66" s="215" t="s">
        <v>101</v>
      </c>
      <c r="N66" s="215" t="s">
        <v>101</v>
      </c>
      <c r="O66" s="218">
        <v>0</v>
      </c>
      <c r="P66" s="218">
        <v>0</v>
      </c>
      <c r="Q66" s="215" t="s">
        <v>101</v>
      </c>
      <c r="R66" s="218">
        <v>0</v>
      </c>
      <c r="S66" s="218">
        <v>0</v>
      </c>
      <c r="T66" s="215" t="s">
        <v>101</v>
      </c>
      <c r="U66" s="215" t="s">
        <v>101</v>
      </c>
      <c r="V66" s="218">
        <v>0</v>
      </c>
      <c r="W66" s="218">
        <v>0</v>
      </c>
      <c r="X66" s="215" t="s">
        <v>101</v>
      </c>
      <c r="Y66" s="218">
        <v>0</v>
      </c>
      <c r="Z66" s="218">
        <v>0</v>
      </c>
      <c r="AA66" s="215" t="s">
        <v>101</v>
      </c>
      <c r="AB66" s="215" t="s">
        <v>101</v>
      </c>
      <c r="AC66" s="218">
        <v>0</v>
      </c>
      <c r="AD66" s="218">
        <v>0</v>
      </c>
      <c r="AE66" s="215" t="s">
        <v>101</v>
      </c>
      <c r="AF66" s="218">
        <v>0</v>
      </c>
      <c r="AG66" s="283">
        <f t="shared" si="3"/>
        <v>0</v>
      </c>
      <c r="AH66" s="215" t="s">
        <v>101</v>
      </c>
      <c r="AI66" s="215" t="s">
        <v>101</v>
      </c>
      <c r="AJ66" s="283">
        <f t="shared" si="4"/>
        <v>0</v>
      </c>
      <c r="AK66" s="283">
        <f t="shared" si="5"/>
        <v>0</v>
      </c>
      <c r="AL66" s="215" t="s">
        <v>101</v>
      </c>
    </row>
    <row r="67" spans="1:38" ht="15.75" customHeight="1" x14ac:dyDescent="0.25">
      <c r="A67" s="151" t="s">
        <v>155</v>
      </c>
      <c r="B67" s="167" t="s">
        <v>185</v>
      </c>
      <c r="C67" s="215" t="s">
        <v>101</v>
      </c>
      <c r="D67" s="218">
        <v>0</v>
      </c>
      <c r="E67" s="218">
        <v>0</v>
      </c>
      <c r="F67" s="215" t="s">
        <v>101</v>
      </c>
      <c r="G67" s="215" t="s">
        <v>101</v>
      </c>
      <c r="H67" s="218">
        <v>0</v>
      </c>
      <c r="I67" s="218">
        <v>0</v>
      </c>
      <c r="J67" s="215" t="s">
        <v>101</v>
      </c>
      <c r="K67" s="218">
        <v>0</v>
      </c>
      <c r="L67" s="218">
        <v>0</v>
      </c>
      <c r="M67" s="215" t="s">
        <v>101</v>
      </c>
      <c r="N67" s="215" t="s">
        <v>101</v>
      </c>
      <c r="O67" s="218">
        <v>0</v>
      </c>
      <c r="P67" s="218">
        <v>0</v>
      </c>
      <c r="Q67" s="215" t="s">
        <v>101</v>
      </c>
      <c r="R67" s="218">
        <v>0</v>
      </c>
      <c r="S67" s="218">
        <v>0</v>
      </c>
      <c r="T67" s="215" t="s">
        <v>101</v>
      </c>
      <c r="U67" s="215" t="s">
        <v>101</v>
      </c>
      <c r="V67" s="218">
        <v>0</v>
      </c>
      <c r="W67" s="218">
        <v>0</v>
      </c>
      <c r="X67" s="215" t="s">
        <v>101</v>
      </c>
      <c r="Y67" s="218">
        <v>0</v>
      </c>
      <c r="Z67" s="218">
        <v>0</v>
      </c>
      <c r="AA67" s="215" t="s">
        <v>101</v>
      </c>
      <c r="AB67" s="215" t="s">
        <v>101</v>
      </c>
      <c r="AC67" s="218">
        <v>0</v>
      </c>
      <c r="AD67" s="218">
        <v>0</v>
      </c>
      <c r="AE67" s="215" t="s">
        <v>101</v>
      </c>
      <c r="AF67" s="218">
        <v>0</v>
      </c>
      <c r="AG67" s="283">
        <f t="shared" si="3"/>
        <v>0</v>
      </c>
      <c r="AH67" s="215" t="s">
        <v>101</v>
      </c>
      <c r="AI67" s="215" t="s">
        <v>101</v>
      </c>
      <c r="AJ67" s="283">
        <f t="shared" si="4"/>
        <v>0</v>
      </c>
      <c r="AK67" s="283">
        <f t="shared" si="5"/>
        <v>0</v>
      </c>
      <c r="AL67" s="215" t="s">
        <v>101</v>
      </c>
    </row>
    <row r="68" spans="1:38" x14ac:dyDescent="0.25">
      <c r="A68" s="151" t="s">
        <v>155</v>
      </c>
      <c r="B68" s="164" t="s">
        <v>177</v>
      </c>
      <c r="C68" s="215" t="s">
        <v>101</v>
      </c>
      <c r="D68" s="218">
        <v>0</v>
      </c>
      <c r="E68" s="218">
        <v>0</v>
      </c>
      <c r="F68" s="215" t="s">
        <v>101</v>
      </c>
      <c r="G68" s="215" t="s">
        <v>101</v>
      </c>
      <c r="H68" s="218">
        <v>0</v>
      </c>
      <c r="I68" s="218">
        <v>0</v>
      </c>
      <c r="J68" s="215" t="s">
        <v>101</v>
      </c>
      <c r="K68" s="218">
        <v>0</v>
      </c>
      <c r="L68" s="218">
        <v>0</v>
      </c>
      <c r="M68" s="215" t="s">
        <v>101</v>
      </c>
      <c r="N68" s="215" t="s">
        <v>101</v>
      </c>
      <c r="O68" s="218">
        <v>0</v>
      </c>
      <c r="P68" s="218">
        <v>0</v>
      </c>
      <c r="Q68" s="215" t="s">
        <v>101</v>
      </c>
      <c r="R68" s="218">
        <v>0</v>
      </c>
      <c r="S68" s="218">
        <v>0</v>
      </c>
      <c r="T68" s="215" t="s">
        <v>101</v>
      </c>
      <c r="U68" s="215" t="s">
        <v>101</v>
      </c>
      <c r="V68" s="218">
        <v>0</v>
      </c>
      <c r="W68" s="218">
        <v>0</v>
      </c>
      <c r="X68" s="215" t="s">
        <v>101</v>
      </c>
      <c r="Y68" s="218">
        <v>0</v>
      </c>
      <c r="Z68" s="218">
        <f>0.587/1.18</f>
        <v>0.49745762711864405</v>
      </c>
      <c r="AA68" s="215" t="s">
        <v>101</v>
      </c>
      <c r="AB68" s="215" t="s">
        <v>101</v>
      </c>
      <c r="AC68" s="218">
        <v>0</v>
      </c>
      <c r="AD68" s="218">
        <v>0</v>
      </c>
      <c r="AE68" s="215" t="s">
        <v>101</v>
      </c>
      <c r="AF68" s="218">
        <v>0</v>
      </c>
      <c r="AG68" s="283">
        <f t="shared" si="3"/>
        <v>0.49745762711864405</v>
      </c>
      <c r="AH68" s="215" t="s">
        <v>101</v>
      </c>
      <c r="AI68" s="215" t="s">
        <v>101</v>
      </c>
      <c r="AJ68" s="283">
        <f t="shared" si="4"/>
        <v>0</v>
      </c>
      <c r="AK68" s="283">
        <f t="shared" si="5"/>
        <v>0</v>
      </c>
      <c r="AL68" s="215" t="s">
        <v>101</v>
      </c>
    </row>
    <row r="69" spans="1:38" ht="36.75" customHeight="1" x14ac:dyDescent="0.25">
      <c r="A69" s="151" t="s">
        <v>188</v>
      </c>
      <c r="B69" s="152" t="s">
        <v>189</v>
      </c>
      <c r="C69" s="215" t="s">
        <v>101</v>
      </c>
      <c r="D69" s="218">
        <v>0</v>
      </c>
      <c r="E69" s="218">
        <v>0</v>
      </c>
      <c r="F69" s="215" t="s">
        <v>101</v>
      </c>
      <c r="G69" s="215" t="s">
        <v>101</v>
      </c>
      <c r="H69" s="218">
        <v>0</v>
      </c>
      <c r="I69" s="218">
        <v>0</v>
      </c>
      <c r="J69" s="215" t="s">
        <v>101</v>
      </c>
      <c r="K69" s="218">
        <v>0</v>
      </c>
      <c r="L69" s="218">
        <v>0</v>
      </c>
      <c r="M69" s="215" t="s">
        <v>101</v>
      </c>
      <c r="N69" s="215" t="s">
        <v>101</v>
      </c>
      <c r="O69" s="218">
        <v>0</v>
      </c>
      <c r="P69" s="218">
        <v>0</v>
      </c>
      <c r="Q69" s="215" t="s">
        <v>101</v>
      </c>
      <c r="R69" s="218">
        <v>0</v>
      </c>
      <c r="S69" s="218">
        <v>0</v>
      </c>
      <c r="T69" s="215" t="s">
        <v>101</v>
      </c>
      <c r="U69" s="215" t="s">
        <v>101</v>
      </c>
      <c r="V69" s="218">
        <v>0</v>
      </c>
      <c r="W69" s="218">
        <v>0</v>
      </c>
      <c r="X69" s="215" t="s">
        <v>101</v>
      </c>
      <c r="Y69" s="218">
        <v>0</v>
      </c>
      <c r="Z69" s="218">
        <v>0</v>
      </c>
      <c r="AA69" s="215" t="s">
        <v>101</v>
      </c>
      <c r="AB69" s="215" t="s">
        <v>101</v>
      </c>
      <c r="AC69" s="218">
        <v>0</v>
      </c>
      <c r="AD69" s="218">
        <v>0</v>
      </c>
      <c r="AE69" s="215" t="s">
        <v>101</v>
      </c>
      <c r="AF69" s="218">
        <v>0</v>
      </c>
      <c r="AG69" s="283">
        <f t="shared" si="3"/>
        <v>0</v>
      </c>
      <c r="AH69" s="215" t="s">
        <v>101</v>
      </c>
      <c r="AI69" s="215" t="s">
        <v>101</v>
      </c>
      <c r="AJ69" s="283">
        <f t="shared" si="4"/>
        <v>0</v>
      </c>
      <c r="AK69" s="283">
        <f t="shared" si="5"/>
        <v>0</v>
      </c>
      <c r="AL69" s="215" t="s">
        <v>101</v>
      </c>
    </row>
    <row r="70" spans="1:38" ht="18.75" customHeight="1" x14ac:dyDescent="0.25">
      <c r="A70" s="151" t="s">
        <v>190</v>
      </c>
      <c r="B70" s="152" t="s">
        <v>191</v>
      </c>
      <c r="C70" s="215" t="s">
        <v>101</v>
      </c>
      <c r="D70" s="218">
        <f>D71+D76</f>
        <v>0</v>
      </c>
      <c r="E70" s="218">
        <f>E71+E76</f>
        <v>0</v>
      </c>
      <c r="F70" s="215" t="s">
        <v>101</v>
      </c>
      <c r="G70" s="215" t="s">
        <v>101</v>
      </c>
      <c r="H70" s="218">
        <f>H71+H76</f>
        <v>0</v>
      </c>
      <c r="I70" s="218">
        <f>I71+I76</f>
        <v>0</v>
      </c>
      <c r="J70" s="215" t="s">
        <v>101</v>
      </c>
      <c r="K70" s="218">
        <f>K71+K76</f>
        <v>0</v>
      </c>
      <c r="L70" s="218">
        <f>L71+L76</f>
        <v>0</v>
      </c>
      <c r="M70" s="215" t="s">
        <v>101</v>
      </c>
      <c r="N70" s="215" t="s">
        <v>101</v>
      </c>
      <c r="O70" s="218">
        <f>O71+O76</f>
        <v>0</v>
      </c>
      <c r="P70" s="218">
        <f>P71+P76</f>
        <v>0</v>
      </c>
      <c r="Q70" s="215" t="s">
        <v>101</v>
      </c>
      <c r="R70" s="218">
        <f>R71+R76</f>
        <v>0</v>
      </c>
      <c r="S70" s="218">
        <f>S71+S76</f>
        <v>0</v>
      </c>
      <c r="T70" s="215" t="s">
        <v>101</v>
      </c>
      <c r="U70" s="215" t="s">
        <v>101</v>
      </c>
      <c r="V70" s="218">
        <f>V71+V76</f>
        <v>0</v>
      </c>
      <c r="W70" s="218">
        <f>W71+W76</f>
        <v>0</v>
      </c>
      <c r="X70" s="215" t="s">
        <v>101</v>
      </c>
      <c r="Y70" s="218">
        <f>Y71+Y76</f>
        <v>0</v>
      </c>
      <c r="Z70" s="218">
        <f>Z71+Z76</f>
        <v>0</v>
      </c>
      <c r="AA70" s="215" t="s">
        <v>101</v>
      </c>
      <c r="AB70" s="215" t="s">
        <v>101</v>
      </c>
      <c r="AC70" s="218">
        <f>AC71+AC76</f>
        <v>0</v>
      </c>
      <c r="AD70" s="218">
        <f>AD71+AD76</f>
        <v>0</v>
      </c>
      <c r="AE70" s="215" t="s">
        <v>101</v>
      </c>
      <c r="AF70" s="218">
        <f>AF71+AF76</f>
        <v>0</v>
      </c>
      <c r="AG70" s="283">
        <f t="shared" si="3"/>
        <v>0</v>
      </c>
      <c r="AH70" s="215" t="s">
        <v>101</v>
      </c>
      <c r="AI70" s="215" t="s">
        <v>101</v>
      </c>
      <c r="AJ70" s="283">
        <f t="shared" si="4"/>
        <v>0</v>
      </c>
      <c r="AK70" s="283">
        <f t="shared" si="5"/>
        <v>0</v>
      </c>
      <c r="AL70" s="215" t="s">
        <v>101</v>
      </c>
    </row>
    <row r="71" spans="1:38" x14ac:dyDescent="0.25">
      <c r="A71" s="151" t="s">
        <v>192</v>
      </c>
      <c r="B71" s="152" t="s">
        <v>193</v>
      </c>
      <c r="C71" s="215" t="s">
        <v>101</v>
      </c>
      <c r="D71" s="218">
        <f>SUM(D72:D75)</f>
        <v>0</v>
      </c>
      <c r="E71" s="218">
        <f>SUM(E72:E75)</f>
        <v>0</v>
      </c>
      <c r="F71" s="215" t="s">
        <v>101</v>
      </c>
      <c r="G71" s="215" t="s">
        <v>101</v>
      </c>
      <c r="H71" s="218">
        <f>SUM(H72:H75)</f>
        <v>0</v>
      </c>
      <c r="I71" s="218">
        <f>SUM(I72:I75)</f>
        <v>0</v>
      </c>
      <c r="J71" s="215" t="s">
        <v>101</v>
      </c>
      <c r="K71" s="218">
        <f>SUM(K72:K75)</f>
        <v>0</v>
      </c>
      <c r="L71" s="218">
        <f>SUM(L72:L75)</f>
        <v>0</v>
      </c>
      <c r="M71" s="215" t="s">
        <v>101</v>
      </c>
      <c r="N71" s="215" t="s">
        <v>101</v>
      </c>
      <c r="O71" s="218">
        <f>SUM(O72:O75)</f>
        <v>0</v>
      </c>
      <c r="P71" s="218">
        <f>SUM(P72:P75)</f>
        <v>0</v>
      </c>
      <c r="Q71" s="215" t="s">
        <v>101</v>
      </c>
      <c r="R71" s="218">
        <f>SUM(R72:R75)</f>
        <v>0</v>
      </c>
      <c r="S71" s="218">
        <f>SUM(S72:S75)</f>
        <v>0</v>
      </c>
      <c r="T71" s="215" t="s">
        <v>101</v>
      </c>
      <c r="U71" s="215" t="s">
        <v>101</v>
      </c>
      <c r="V71" s="218">
        <f>SUM(V72:V75)</f>
        <v>0</v>
      </c>
      <c r="W71" s="218">
        <f>SUM(W72:W75)</f>
        <v>0</v>
      </c>
      <c r="X71" s="215" t="s">
        <v>101</v>
      </c>
      <c r="Y71" s="218">
        <f>SUM(Y72:Y75)</f>
        <v>0</v>
      </c>
      <c r="Z71" s="218">
        <f>SUM(Z72:Z75)</f>
        <v>0</v>
      </c>
      <c r="AA71" s="215" t="s">
        <v>101</v>
      </c>
      <c r="AB71" s="215" t="s">
        <v>101</v>
      </c>
      <c r="AC71" s="218">
        <f>SUM(AC72:AC75)</f>
        <v>0</v>
      </c>
      <c r="AD71" s="218">
        <f>SUM(AD72:AD75)</f>
        <v>0</v>
      </c>
      <c r="AE71" s="215" t="s">
        <v>101</v>
      </c>
      <c r="AF71" s="218">
        <f>SUM(AF72:AF75)</f>
        <v>0</v>
      </c>
      <c r="AG71" s="283">
        <f t="shared" si="3"/>
        <v>0</v>
      </c>
      <c r="AH71" s="215" t="s">
        <v>101</v>
      </c>
      <c r="AI71" s="215" t="s">
        <v>101</v>
      </c>
      <c r="AJ71" s="283">
        <f t="shared" si="4"/>
        <v>0</v>
      </c>
      <c r="AK71" s="283">
        <f t="shared" si="5"/>
        <v>0</v>
      </c>
      <c r="AL71" s="215" t="s">
        <v>101</v>
      </c>
    </row>
    <row r="72" spans="1:38" ht="32.25" customHeight="1" x14ac:dyDescent="0.25">
      <c r="A72" s="151" t="s">
        <v>192</v>
      </c>
      <c r="B72" s="162" t="s">
        <v>194</v>
      </c>
      <c r="C72" s="215" t="s">
        <v>101</v>
      </c>
      <c r="D72" s="218">
        <v>0</v>
      </c>
      <c r="E72" s="218">
        <v>0</v>
      </c>
      <c r="F72" s="215" t="s">
        <v>101</v>
      </c>
      <c r="G72" s="215" t="s">
        <v>101</v>
      </c>
      <c r="H72" s="218">
        <v>0</v>
      </c>
      <c r="I72" s="218">
        <v>0</v>
      </c>
      <c r="J72" s="215" t="s">
        <v>101</v>
      </c>
      <c r="K72" s="218">
        <v>0</v>
      </c>
      <c r="L72" s="218">
        <v>0</v>
      </c>
      <c r="M72" s="215" t="s">
        <v>101</v>
      </c>
      <c r="N72" s="215" t="s">
        <v>101</v>
      </c>
      <c r="O72" s="218">
        <v>0</v>
      </c>
      <c r="P72" s="218">
        <v>0</v>
      </c>
      <c r="Q72" s="215" t="s">
        <v>101</v>
      </c>
      <c r="R72" s="218">
        <v>0</v>
      </c>
      <c r="S72" s="218">
        <v>0</v>
      </c>
      <c r="T72" s="215" t="s">
        <v>101</v>
      </c>
      <c r="U72" s="215" t="s">
        <v>101</v>
      </c>
      <c r="V72" s="218">
        <v>0</v>
      </c>
      <c r="W72" s="218">
        <v>0</v>
      </c>
      <c r="X72" s="215" t="s">
        <v>101</v>
      </c>
      <c r="Y72" s="218">
        <v>0</v>
      </c>
      <c r="Z72" s="218">
        <v>0</v>
      </c>
      <c r="AA72" s="215" t="s">
        <v>101</v>
      </c>
      <c r="AB72" s="215" t="s">
        <v>101</v>
      </c>
      <c r="AC72" s="218">
        <v>0</v>
      </c>
      <c r="AD72" s="218">
        <v>0</v>
      </c>
      <c r="AE72" s="215" t="s">
        <v>101</v>
      </c>
      <c r="AF72" s="218">
        <v>0</v>
      </c>
      <c r="AG72" s="283">
        <f t="shared" si="3"/>
        <v>0</v>
      </c>
      <c r="AH72" s="215" t="s">
        <v>101</v>
      </c>
      <c r="AI72" s="215" t="s">
        <v>101</v>
      </c>
      <c r="AJ72" s="283">
        <f t="shared" si="4"/>
        <v>0</v>
      </c>
      <c r="AK72" s="283">
        <f t="shared" si="5"/>
        <v>0</v>
      </c>
      <c r="AL72" s="215" t="s">
        <v>101</v>
      </c>
    </row>
    <row r="73" spans="1:38" ht="18.75" customHeight="1" x14ac:dyDescent="0.25">
      <c r="A73" s="151" t="s">
        <v>192</v>
      </c>
      <c r="B73" s="168" t="s">
        <v>196</v>
      </c>
      <c r="C73" s="215" t="s">
        <v>101</v>
      </c>
      <c r="D73" s="218">
        <v>0</v>
      </c>
      <c r="E73" s="218">
        <v>0</v>
      </c>
      <c r="F73" s="215" t="s">
        <v>101</v>
      </c>
      <c r="G73" s="215" t="s">
        <v>101</v>
      </c>
      <c r="H73" s="218">
        <v>0</v>
      </c>
      <c r="I73" s="218">
        <v>0</v>
      </c>
      <c r="J73" s="215" t="s">
        <v>101</v>
      </c>
      <c r="K73" s="218">
        <v>0</v>
      </c>
      <c r="L73" s="218">
        <v>0</v>
      </c>
      <c r="M73" s="215" t="s">
        <v>101</v>
      </c>
      <c r="N73" s="215" t="s">
        <v>101</v>
      </c>
      <c r="O73" s="218">
        <v>0</v>
      </c>
      <c r="P73" s="218">
        <v>0</v>
      </c>
      <c r="Q73" s="215" t="s">
        <v>101</v>
      </c>
      <c r="R73" s="218">
        <v>0</v>
      </c>
      <c r="S73" s="218">
        <v>0</v>
      </c>
      <c r="T73" s="215" t="s">
        <v>101</v>
      </c>
      <c r="U73" s="215" t="s">
        <v>101</v>
      </c>
      <c r="V73" s="218">
        <v>0</v>
      </c>
      <c r="W73" s="218">
        <v>0</v>
      </c>
      <c r="X73" s="215" t="s">
        <v>101</v>
      </c>
      <c r="Y73" s="218">
        <v>0</v>
      </c>
      <c r="Z73" s="218">
        <v>0</v>
      </c>
      <c r="AA73" s="215" t="s">
        <v>101</v>
      </c>
      <c r="AB73" s="215" t="s">
        <v>101</v>
      </c>
      <c r="AC73" s="218">
        <v>0</v>
      </c>
      <c r="AD73" s="218">
        <v>0</v>
      </c>
      <c r="AE73" s="215" t="s">
        <v>101</v>
      </c>
      <c r="AF73" s="218">
        <v>0</v>
      </c>
      <c r="AG73" s="283">
        <f t="shared" si="3"/>
        <v>0</v>
      </c>
      <c r="AH73" s="215" t="s">
        <v>101</v>
      </c>
      <c r="AI73" s="215" t="s">
        <v>101</v>
      </c>
      <c r="AJ73" s="283">
        <f t="shared" si="4"/>
        <v>0</v>
      </c>
      <c r="AK73" s="283">
        <f t="shared" si="5"/>
        <v>0</v>
      </c>
      <c r="AL73" s="215" t="s">
        <v>101</v>
      </c>
    </row>
    <row r="74" spans="1:38" ht="18" customHeight="1" x14ac:dyDescent="0.25">
      <c r="A74" s="151" t="s">
        <v>192</v>
      </c>
      <c r="B74" s="168" t="s">
        <v>198</v>
      </c>
      <c r="C74" s="215" t="s">
        <v>101</v>
      </c>
      <c r="D74" s="218">
        <v>0</v>
      </c>
      <c r="E74" s="218">
        <v>0</v>
      </c>
      <c r="F74" s="215" t="s">
        <v>101</v>
      </c>
      <c r="G74" s="215" t="s">
        <v>101</v>
      </c>
      <c r="H74" s="218">
        <v>0</v>
      </c>
      <c r="I74" s="218">
        <v>0</v>
      </c>
      <c r="J74" s="215" t="s">
        <v>101</v>
      </c>
      <c r="K74" s="218">
        <v>0</v>
      </c>
      <c r="L74" s="218">
        <v>0</v>
      </c>
      <c r="M74" s="215" t="s">
        <v>101</v>
      </c>
      <c r="N74" s="215" t="s">
        <v>101</v>
      </c>
      <c r="O74" s="218">
        <v>0</v>
      </c>
      <c r="P74" s="218">
        <v>0</v>
      </c>
      <c r="Q74" s="215" t="s">
        <v>101</v>
      </c>
      <c r="R74" s="218">
        <v>0</v>
      </c>
      <c r="S74" s="218">
        <v>0</v>
      </c>
      <c r="T74" s="215" t="s">
        <v>101</v>
      </c>
      <c r="U74" s="215" t="s">
        <v>101</v>
      </c>
      <c r="V74" s="218">
        <v>0</v>
      </c>
      <c r="W74" s="218">
        <v>0</v>
      </c>
      <c r="X74" s="215" t="s">
        <v>101</v>
      </c>
      <c r="Y74" s="218">
        <v>0</v>
      </c>
      <c r="Z74" s="218">
        <v>0</v>
      </c>
      <c r="AA74" s="215" t="s">
        <v>101</v>
      </c>
      <c r="AB74" s="215" t="s">
        <v>101</v>
      </c>
      <c r="AC74" s="218">
        <v>0</v>
      </c>
      <c r="AD74" s="218">
        <v>0</v>
      </c>
      <c r="AE74" s="215" t="s">
        <v>101</v>
      </c>
      <c r="AF74" s="218">
        <v>0</v>
      </c>
      <c r="AG74" s="283">
        <f t="shared" si="3"/>
        <v>0</v>
      </c>
      <c r="AH74" s="215" t="s">
        <v>101</v>
      </c>
      <c r="AI74" s="215" t="s">
        <v>101</v>
      </c>
      <c r="AJ74" s="283">
        <f t="shared" si="4"/>
        <v>0</v>
      </c>
      <c r="AK74" s="283">
        <f t="shared" si="5"/>
        <v>0</v>
      </c>
      <c r="AL74" s="215" t="s">
        <v>101</v>
      </c>
    </row>
    <row r="75" spans="1:38" ht="16.5" customHeight="1" x14ac:dyDescent="0.25">
      <c r="A75" s="151" t="s">
        <v>192</v>
      </c>
      <c r="B75" s="162" t="s">
        <v>202</v>
      </c>
      <c r="C75" s="215" t="s">
        <v>101</v>
      </c>
      <c r="D75" s="218">
        <v>0</v>
      </c>
      <c r="E75" s="218">
        <v>0</v>
      </c>
      <c r="F75" s="215" t="s">
        <v>101</v>
      </c>
      <c r="G75" s="215" t="s">
        <v>101</v>
      </c>
      <c r="H75" s="218">
        <v>0</v>
      </c>
      <c r="I75" s="218">
        <v>0</v>
      </c>
      <c r="J75" s="215" t="s">
        <v>101</v>
      </c>
      <c r="K75" s="218">
        <v>0</v>
      </c>
      <c r="L75" s="218">
        <v>0</v>
      </c>
      <c r="M75" s="215" t="s">
        <v>101</v>
      </c>
      <c r="N75" s="215" t="s">
        <v>101</v>
      </c>
      <c r="O75" s="218">
        <v>0</v>
      </c>
      <c r="P75" s="218">
        <v>0</v>
      </c>
      <c r="Q75" s="215" t="s">
        <v>101</v>
      </c>
      <c r="R75" s="218">
        <v>0</v>
      </c>
      <c r="S75" s="218">
        <v>0</v>
      </c>
      <c r="T75" s="215" t="s">
        <v>101</v>
      </c>
      <c r="U75" s="215" t="s">
        <v>101</v>
      </c>
      <c r="V75" s="218">
        <v>0</v>
      </c>
      <c r="W75" s="218">
        <v>0</v>
      </c>
      <c r="X75" s="215" t="s">
        <v>101</v>
      </c>
      <c r="Y75" s="218">
        <v>0</v>
      </c>
      <c r="Z75" s="218">
        <v>0</v>
      </c>
      <c r="AA75" s="215" t="s">
        <v>101</v>
      </c>
      <c r="AB75" s="215" t="s">
        <v>101</v>
      </c>
      <c r="AC75" s="218">
        <v>0</v>
      </c>
      <c r="AD75" s="218">
        <v>0</v>
      </c>
      <c r="AE75" s="215" t="s">
        <v>101</v>
      </c>
      <c r="AF75" s="218">
        <v>0</v>
      </c>
      <c r="AG75" s="283">
        <f t="shared" si="3"/>
        <v>0</v>
      </c>
      <c r="AH75" s="215" t="s">
        <v>101</v>
      </c>
      <c r="AI75" s="215" t="s">
        <v>101</v>
      </c>
      <c r="AJ75" s="283">
        <f t="shared" si="4"/>
        <v>0</v>
      </c>
      <c r="AK75" s="283">
        <f t="shared" si="5"/>
        <v>0</v>
      </c>
      <c r="AL75" s="215" t="s">
        <v>101</v>
      </c>
    </row>
    <row r="76" spans="1:38" ht="18.75" customHeight="1" x14ac:dyDescent="0.25">
      <c r="A76" s="151" t="s">
        <v>204</v>
      </c>
      <c r="B76" s="152" t="s">
        <v>205</v>
      </c>
      <c r="C76" s="215" t="s">
        <v>101</v>
      </c>
      <c r="D76" s="218">
        <v>0</v>
      </c>
      <c r="E76" s="218">
        <v>0</v>
      </c>
      <c r="F76" s="215" t="s">
        <v>101</v>
      </c>
      <c r="G76" s="215" t="s">
        <v>101</v>
      </c>
      <c r="H76" s="218">
        <v>0</v>
      </c>
      <c r="I76" s="218">
        <v>0</v>
      </c>
      <c r="J76" s="215" t="s">
        <v>101</v>
      </c>
      <c r="K76" s="218">
        <v>0</v>
      </c>
      <c r="L76" s="218">
        <v>0</v>
      </c>
      <c r="M76" s="215" t="s">
        <v>101</v>
      </c>
      <c r="N76" s="215" t="s">
        <v>101</v>
      </c>
      <c r="O76" s="218">
        <v>0</v>
      </c>
      <c r="P76" s="218">
        <v>0</v>
      </c>
      <c r="Q76" s="215" t="s">
        <v>101</v>
      </c>
      <c r="R76" s="218">
        <v>0</v>
      </c>
      <c r="S76" s="218">
        <v>0</v>
      </c>
      <c r="T76" s="215" t="s">
        <v>101</v>
      </c>
      <c r="U76" s="215" t="s">
        <v>101</v>
      </c>
      <c r="V76" s="218">
        <v>0</v>
      </c>
      <c r="W76" s="218">
        <v>0</v>
      </c>
      <c r="X76" s="215" t="s">
        <v>101</v>
      </c>
      <c r="Y76" s="218">
        <v>0</v>
      </c>
      <c r="Z76" s="218">
        <v>0</v>
      </c>
      <c r="AA76" s="215" t="s">
        <v>101</v>
      </c>
      <c r="AB76" s="215" t="s">
        <v>101</v>
      </c>
      <c r="AC76" s="218">
        <v>0</v>
      </c>
      <c r="AD76" s="218">
        <v>0</v>
      </c>
      <c r="AE76" s="215" t="s">
        <v>101</v>
      </c>
      <c r="AF76" s="218">
        <v>0</v>
      </c>
      <c r="AG76" s="283">
        <f t="shared" si="3"/>
        <v>0</v>
      </c>
      <c r="AH76" s="215" t="s">
        <v>101</v>
      </c>
      <c r="AI76" s="215" t="s">
        <v>101</v>
      </c>
      <c r="AJ76" s="283">
        <f t="shared" si="4"/>
        <v>0</v>
      </c>
      <c r="AK76" s="283">
        <f t="shared" si="5"/>
        <v>0</v>
      </c>
      <c r="AL76" s="215" t="s">
        <v>101</v>
      </c>
    </row>
    <row r="77" spans="1:38" ht="18.75" customHeight="1" x14ac:dyDescent="0.25">
      <c r="A77" s="151" t="s">
        <v>206</v>
      </c>
      <c r="B77" s="152" t="s">
        <v>207</v>
      </c>
      <c r="C77" s="215" t="s">
        <v>101</v>
      </c>
      <c r="D77" s="218">
        <f>D78+D79+D80+D81+D82+D83+D85+D86</f>
        <v>0</v>
      </c>
      <c r="E77" s="218">
        <f>E78+E79+E80+E81+E82+E83+E85+E86</f>
        <v>0</v>
      </c>
      <c r="F77" s="215" t="s">
        <v>101</v>
      </c>
      <c r="G77" s="215" t="s">
        <v>101</v>
      </c>
      <c r="H77" s="218">
        <f>H78+H79+H80+H81+H82+H83+H85+H86</f>
        <v>0</v>
      </c>
      <c r="I77" s="218">
        <f>I78+I79+I80+I81+I82+I83+I85+I86</f>
        <v>0</v>
      </c>
      <c r="J77" s="215" t="s">
        <v>101</v>
      </c>
      <c r="K77" s="218">
        <f>K78+K79+K80+K81+K82+K83+K85+K86</f>
        <v>0</v>
      </c>
      <c r="L77" s="218">
        <f>L78+L79+L80+L81+L82+L83+L85+L86</f>
        <v>0</v>
      </c>
      <c r="M77" s="215" t="s">
        <v>101</v>
      </c>
      <c r="N77" s="215" t="s">
        <v>101</v>
      </c>
      <c r="O77" s="218">
        <f>O78+O79+O80+O81+O82+O83+O85+O86</f>
        <v>0</v>
      </c>
      <c r="P77" s="218">
        <f>P78+P79+P80+P81+P82+P83+P85+P86</f>
        <v>0</v>
      </c>
      <c r="Q77" s="215" t="s">
        <v>101</v>
      </c>
      <c r="R77" s="218">
        <f>R78+R79+R80+R81+R82+R83+R85+R86</f>
        <v>0</v>
      </c>
      <c r="S77" s="218">
        <f>S78+S79+S80+S81+S82+S83+S85+S86</f>
        <v>0</v>
      </c>
      <c r="T77" s="215" t="s">
        <v>101</v>
      </c>
      <c r="U77" s="215" t="s">
        <v>101</v>
      </c>
      <c r="V77" s="218">
        <f>V78+V79+V80+V81+V82+V83+V85+V86</f>
        <v>0</v>
      </c>
      <c r="W77" s="218">
        <f>W78+W79+W80+W81+W82+W83+W85+W86</f>
        <v>0</v>
      </c>
      <c r="X77" s="215" t="s">
        <v>101</v>
      </c>
      <c r="Y77" s="218">
        <f>Y78+Y79+Y80+Y81+Y82+Y83+Y85+Y86</f>
        <v>0</v>
      </c>
      <c r="Z77" s="218">
        <f>Z78+Z79+Z80+Z81+Z82+Z83+Z85+Z86</f>
        <v>0</v>
      </c>
      <c r="AA77" s="215" t="s">
        <v>101</v>
      </c>
      <c r="AB77" s="215" t="s">
        <v>101</v>
      </c>
      <c r="AC77" s="218">
        <f>AC78+AC79+AC80+AC81+AC82+AC83+AC85+AC86</f>
        <v>0</v>
      </c>
      <c r="AD77" s="218">
        <f>AD78+AD79+AD80+AD81+AD82+AD83+AD85+AD86</f>
        <v>0</v>
      </c>
      <c r="AE77" s="215" t="s">
        <v>101</v>
      </c>
      <c r="AF77" s="218">
        <f>AF78+AF79+AF80+AF81+AF82+AF83+AF85+AF86</f>
        <v>0</v>
      </c>
      <c r="AG77" s="283">
        <f t="shared" si="3"/>
        <v>0</v>
      </c>
      <c r="AH77" s="215" t="s">
        <v>101</v>
      </c>
      <c r="AI77" s="215" t="s">
        <v>101</v>
      </c>
      <c r="AJ77" s="283">
        <f t="shared" si="4"/>
        <v>0</v>
      </c>
      <c r="AK77" s="283">
        <f t="shared" si="5"/>
        <v>0</v>
      </c>
      <c r="AL77" s="215" t="s">
        <v>101</v>
      </c>
    </row>
    <row r="78" spans="1:38" ht="18.75" customHeight="1" x14ac:dyDescent="0.25">
      <c r="A78" s="151" t="s">
        <v>208</v>
      </c>
      <c r="B78" s="152" t="s">
        <v>209</v>
      </c>
      <c r="C78" s="215" t="s">
        <v>101</v>
      </c>
      <c r="D78" s="218">
        <v>0</v>
      </c>
      <c r="E78" s="218">
        <v>0</v>
      </c>
      <c r="F78" s="215" t="s">
        <v>101</v>
      </c>
      <c r="G78" s="215" t="s">
        <v>101</v>
      </c>
      <c r="H78" s="218">
        <v>0</v>
      </c>
      <c r="I78" s="218">
        <v>0</v>
      </c>
      <c r="J78" s="215" t="s">
        <v>101</v>
      </c>
      <c r="K78" s="218">
        <v>0</v>
      </c>
      <c r="L78" s="218">
        <v>0</v>
      </c>
      <c r="M78" s="215" t="s">
        <v>101</v>
      </c>
      <c r="N78" s="215" t="s">
        <v>101</v>
      </c>
      <c r="O78" s="218">
        <v>0</v>
      </c>
      <c r="P78" s="218">
        <v>0</v>
      </c>
      <c r="Q78" s="215" t="s">
        <v>101</v>
      </c>
      <c r="R78" s="218">
        <v>0</v>
      </c>
      <c r="S78" s="218">
        <v>0</v>
      </c>
      <c r="T78" s="215" t="s">
        <v>101</v>
      </c>
      <c r="U78" s="215" t="s">
        <v>101</v>
      </c>
      <c r="V78" s="218">
        <v>0</v>
      </c>
      <c r="W78" s="218">
        <v>0</v>
      </c>
      <c r="X78" s="215" t="s">
        <v>101</v>
      </c>
      <c r="Y78" s="218">
        <v>0</v>
      </c>
      <c r="Z78" s="218">
        <v>0</v>
      </c>
      <c r="AA78" s="215" t="s">
        <v>101</v>
      </c>
      <c r="AB78" s="215" t="s">
        <v>101</v>
      </c>
      <c r="AC78" s="218">
        <v>0</v>
      </c>
      <c r="AD78" s="218">
        <v>0</v>
      </c>
      <c r="AE78" s="215" t="s">
        <v>101</v>
      </c>
      <c r="AF78" s="218">
        <v>0</v>
      </c>
      <c r="AG78" s="283">
        <f t="shared" si="3"/>
        <v>0</v>
      </c>
      <c r="AH78" s="215" t="s">
        <v>101</v>
      </c>
      <c r="AI78" s="215" t="s">
        <v>101</v>
      </c>
      <c r="AJ78" s="283">
        <f t="shared" si="4"/>
        <v>0</v>
      </c>
      <c r="AK78" s="283">
        <f t="shared" si="5"/>
        <v>0</v>
      </c>
      <c r="AL78" s="215" t="s">
        <v>101</v>
      </c>
    </row>
    <row r="79" spans="1:38" x14ac:dyDescent="0.25">
      <c r="A79" s="151" t="s">
        <v>210</v>
      </c>
      <c r="B79" s="152" t="s">
        <v>211</v>
      </c>
      <c r="C79" s="215" t="s">
        <v>101</v>
      </c>
      <c r="D79" s="218">
        <v>0</v>
      </c>
      <c r="E79" s="218">
        <v>0</v>
      </c>
      <c r="F79" s="215" t="s">
        <v>101</v>
      </c>
      <c r="G79" s="215" t="s">
        <v>101</v>
      </c>
      <c r="H79" s="218">
        <v>0</v>
      </c>
      <c r="I79" s="218">
        <v>0</v>
      </c>
      <c r="J79" s="215" t="s">
        <v>101</v>
      </c>
      <c r="K79" s="218">
        <v>0</v>
      </c>
      <c r="L79" s="218">
        <v>0</v>
      </c>
      <c r="M79" s="215" t="s">
        <v>101</v>
      </c>
      <c r="N79" s="215" t="s">
        <v>101</v>
      </c>
      <c r="O79" s="218">
        <v>0</v>
      </c>
      <c r="P79" s="218">
        <v>0</v>
      </c>
      <c r="Q79" s="215" t="s">
        <v>101</v>
      </c>
      <c r="R79" s="218">
        <v>0</v>
      </c>
      <c r="S79" s="218">
        <v>0</v>
      </c>
      <c r="T79" s="215" t="s">
        <v>101</v>
      </c>
      <c r="U79" s="215" t="s">
        <v>101</v>
      </c>
      <c r="V79" s="218">
        <v>0</v>
      </c>
      <c r="W79" s="218">
        <v>0</v>
      </c>
      <c r="X79" s="215" t="s">
        <v>101</v>
      </c>
      <c r="Y79" s="218">
        <v>0</v>
      </c>
      <c r="Z79" s="218">
        <v>0</v>
      </c>
      <c r="AA79" s="215" t="s">
        <v>101</v>
      </c>
      <c r="AB79" s="215" t="s">
        <v>101</v>
      </c>
      <c r="AC79" s="218">
        <v>0</v>
      </c>
      <c r="AD79" s="218">
        <v>0</v>
      </c>
      <c r="AE79" s="215" t="s">
        <v>101</v>
      </c>
      <c r="AF79" s="218">
        <v>0</v>
      </c>
      <c r="AG79" s="283">
        <f t="shared" si="3"/>
        <v>0</v>
      </c>
      <c r="AH79" s="215" t="s">
        <v>101</v>
      </c>
      <c r="AI79" s="215" t="s">
        <v>101</v>
      </c>
      <c r="AJ79" s="283">
        <f t="shared" si="4"/>
        <v>0</v>
      </c>
      <c r="AK79" s="283">
        <f t="shared" si="5"/>
        <v>0</v>
      </c>
      <c r="AL79" s="215" t="s">
        <v>101</v>
      </c>
    </row>
    <row r="80" spans="1:38" x14ac:dyDescent="0.25">
      <c r="A80" s="151" t="s">
        <v>212</v>
      </c>
      <c r="B80" s="152" t="s">
        <v>213</v>
      </c>
      <c r="C80" s="215" t="s">
        <v>101</v>
      </c>
      <c r="D80" s="218">
        <v>0</v>
      </c>
      <c r="E80" s="218">
        <v>0</v>
      </c>
      <c r="F80" s="215" t="s">
        <v>101</v>
      </c>
      <c r="G80" s="215" t="s">
        <v>101</v>
      </c>
      <c r="H80" s="218">
        <v>0</v>
      </c>
      <c r="I80" s="218">
        <v>0</v>
      </c>
      <c r="J80" s="215" t="s">
        <v>101</v>
      </c>
      <c r="K80" s="218">
        <v>0</v>
      </c>
      <c r="L80" s="218">
        <v>0</v>
      </c>
      <c r="M80" s="215" t="s">
        <v>101</v>
      </c>
      <c r="N80" s="215" t="s">
        <v>101</v>
      </c>
      <c r="O80" s="218">
        <v>0</v>
      </c>
      <c r="P80" s="218">
        <v>0</v>
      </c>
      <c r="Q80" s="215" t="s">
        <v>101</v>
      </c>
      <c r="R80" s="218">
        <v>0</v>
      </c>
      <c r="S80" s="218">
        <v>0</v>
      </c>
      <c r="T80" s="215" t="s">
        <v>101</v>
      </c>
      <c r="U80" s="215" t="s">
        <v>101</v>
      </c>
      <c r="V80" s="218">
        <v>0</v>
      </c>
      <c r="W80" s="218">
        <v>0</v>
      </c>
      <c r="X80" s="215" t="s">
        <v>101</v>
      </c>
      <c r="Y80" s="218">
        <v>0</v>
      </c>
      <c r="Z80" s="218">
        <v>0</v>
      </c>
      <c r="AA80" s="215" t="s">
        <v>101</v>
      </c>
      <c r="AB80" s="215" t="s">
        <v>101</v>
      </c>
      <c r="AC80" s="218">
        <v>0</v>
      </c>
      <c r="AD80" s="218">
        <v>0</v>
      </c>
      <c r="AE80" s="215" t="s">
        <v>101</v>
      </c>
      <c r="AF80" s="218">
        <v>0</v>
      </c>
      <c r="AG80" s="283">
        <f t="shared" si="3"/>
        <v>0</v>
      </c>
      <c r="AH80" s="215" t="s">
        <v>101</v>
      </c>
      <c r="AI80" s="215" t="s">
        <v>101</v>
      </c>
      <c r="AJ80" s="283">
        <f t="shared" si="4"/>
        <v>0</v>
      </c>
      <c r="AK80" s="283">
        <f t="shared" si="5"/>
        <v>0</v>
      </c>
      <c r="AL80" s="215" t="s">
        <v>101</v>
      </c>
    </row>
    <row r="81" spans="1:38" ht="18" customHeight="1" x14ac:dyDescent="0.25">
      <c r="A81" s="151" t="s">
        <v>214</v>
      </c>
      <c r="B81" s="152" t="s">
        <v>215</v>
      </c>
      <c r="C81" s="215" t="s">
        <v>101</v>
      </c>
      <c r="D81" s="218">
        <v>0</v>
      </c>
      <c r="E81" s="218">
        <v>0</v>
      </c>
      <c r="F81" s="215" t="s">
        <v>101</v>
      </c>
      <c r="G81" s="215" t="s">
        <v>101</v>
      </c>
      <c r="H81" s="218">
        <v>0</v>
      </c>
      <c r="I81" s="218">
        <v>0</v>
      </c>
      <c r="J81" s="215" t="s">
        <v>101</v>
      </c>
      <c r="K81" s="218">
        <v>0</v>
      </c>
      <c r="L81" s="218">
        <v>0</v>
      </c>
      <c r="M81" s="215" t="s">
        <v>101</v>
      </c>
      <c r="N81" s="215" t="s">
        <v>101</v>
      </c>
      <c r="O81" s="218">
        <v>0</v>
      </c>
      <c r="P81" s="218">
        <v>0</v>
      </c>
      <c r="Q81" s="215" t="s">
        <v>101</v>
      </c>
      <c r="R81" s="218">
        <v>0</v>
      </c>
      <c r="S81" s="218">
        <v>0</v>
      </c>
      <c r="T81" s="215" t="s">
        <v>101</v>
      </c>
      <c r="U81" s="215" t="s">
        <v>101</v>
      </c>
      <c r="V81" s="218">
        <v>0</v>
      </c>
      <c r="W81" s="218">
        <v>0</v>
      </c>
      <c r="X81" s="215" t="s">
        <v>101</v>
      </c>
      <c r="Y81" s="218">
        <v>0</v>
      </c>
      <c r="Z81" s="218">
        <v>0</v>
      </c>
      <c r="AA81" s="215" t="s">
        <v>101</v>
      </c>
      <c r="AB81" s="215" t="s">
        <v>101</v>
      </c>
      <c r="AC81" s="218">
        <v>0</v>
      </c>
      <c r="AD81" s="218">
        <v>0</v>
      </c>
      <c r="AE81" s="215" t="s">
        <v>101</v>
      </c>
      <c r="AF81" s="218">
        <v>0</v>
      </c>
      <c r="AG81" s="283">
        <f t="shared" si="3"/>
        <v>0</v>
      </c>
      <c r="AH81" s="215" t="s">
        <v>101</v>
      </c>
      <c r="AI81" s="215" t="s">
        <v>101</v>
      </c>
      <c r="AJ81" s="283">
        <f t="shared" si="4"/>
        <v>0</v>
      </c>
      <c r="AK81" s="283">
        <f t="shared" si="5"/>
        <v>0</v>
      </c>
      <c r="AL81" s="215" t="s">
        <v>101</v>
      </c>
    </row>
    <row r="82" spans="1:38" ht="18" customHeight="1" x14ac:dyDescent="0.25">
      <c r="A82" s="151" t="s">
        <v>216</v>
      </c>
      <c r="B82" s="152" t="s">
        <v>217</v>
      </c>
      <c r="C82" s="215" t="s">
        <v>101</v>
      </c>
      <c r="D82" s="218">
        <v>0</v>
      </c>
      <c r="E82" s="218">
        <v>0</v>
      </c>
      <c r="F82" s="215" t="s">
        <v>101</v>
      </c>
      <c r="G82" s="215" t="s">
        <v>101</v>
      </c>
      <c r="H82" s="218">
        <v>0</v>
      </c>
      <c r="I82" s="218">
        <v>0</v>
      </c>
      <c r="J82" s="215" t="s">
        <v>101</v>
      </c>
      <c r="K82" s="218">
        <v>0</v>
      </c>
      <c r="L82" s="218">
        <v>0</v>
      </c>
      <c r="M82" s="215" t="s">
        <v>101</v>
      </c>
      <c r="N82" s="215" t="s">
        <v>101</v>
      </c>
      <c r="O82" s="218">
        <v>0</v>
      </c>
      <c r="P82" s="218">
        <v>0</v>
      </c>
      <c r="Q82" s="215" t="s">
        <v>101</v>
      </c>
      <c r="R82" s="218">
        <v>0</v>
      </c>
      <c r="S82" s="218">
        <v>0</v>
      </c>
      <c r="T82" s="215" t="s">
        <v>101</v>
      </c>
      <c r="U82" s="215" t="s">
        <v>101</v>
      </c>
      <c r="V82" s="218">
        <v>0</v>
      </c>
      <c r="W82" s="218">
        <v>0</v>
      </c>
      <c r="X82" s="215" t="s">
        <v>101</v>
      </c>
      <c r="Y82" s="218">
        <v>0</v>
      </c>
      <c r="Z82" s="218">
        <v>0</v>
      </c>
      <c r="AA82" s="215" t="s">
        <v>101</v>
      </c>
      <c r="AB82" s="215" t="s">
        <v>101</v>
      </c>
      <c r="AC82" s="218">
        <v>0</v>
      </c>
      <c r="AD82" s="218">
        <v>0</v>
      </c>
      <c r="AE82" s="215" t="s">
        <v>101</v>
      </c>
      <c r="AF82" s="218">
        <v>0</v>
      </c>
      <c r="AG82" s="283">
        <f t="shared" si="3"/>
        <v>0</v>
      </c>
      <c r="AH82" s="215" t="s">
        <v>101</v>
      </c>
      <c r="AI82" s="215" t="s">
        <v>101</v>
      </c>
      <c r="AJ82" s="283">
        <f t="shared" si="4"/>
        <v>0</v>
      </c>
      <c r="AK82" s="283">
        <f t="shared" si="5"/>
        <v>0</v>
      </c>
      <c r="AL82" s="215" t="s">
        <v>101</v>
      </c>
    </row>
    <row r="83" spans="1:38" ht="20.25" customHeight="1" x14ac:dyDescent="0.25">
      <c r="A83" s="151" t="s">
        <v>218</v>
      </c>
      <c r="B83" s="152" t="s">
        <v>219</v>
      </c>
      <c r="C83" s="215" t="s">
        <v>101</v>
      </c>
      <c r="D83" s="218">
        <f>D84</f>
        <v>0</v>
      </c>
      <c r="E83" s="218">
        <f>E84</f>
        <v>0</v>
      </c>
      <c r="F83" s="215" t="s">
        <v>101</v>
      </c>
      <c r="G83" s="215" t="s">
        <v>101</v>
      </c>
      <c r="H83" s="218">
        <f>H84</f>
        <v>0</v>
      </c>
      <c r="I83" s="218">
        <f>I84</f>
        <v>0</v>
      </c>
      <c r="J83" s="215" t="s">
        <v>101</v>
      </c>
      <c r="K83" s="218">
        <f>K84</f>
        <v>0</v>
      </c>
      <c r="L83" s="218">
        <f>L84</f>
        <v>0</v>
      </c>
      <c r="M83" s="215" t="s">
        <v>101</v>
      </c>
      <c r="N83" s="215" t="s">
        <v>101</v>
      </c>
      <c r="O83" s="218">
        <f>O84</f>
        <v>0</v>
      </c>
      <c r="P83" s="218">
        <f>P84</f>
        <v>0</v>
      </c>
      <c r="Q83" s="215" t="s">
        <v>101</v>
      </c>
      <c r="R83" s="218">
        <f>R84</f>
        <v>0</v>
      </c>
      <c r="S83" s="218">
        <f>S84</f>
        <v>0</v>
      </c>
      <c r="T83" s="215" t="s">
        <v>101</v>
      </c>
      <c r="U83" s="215" t="s">
        <v>101</v>
      </c>
      <c r="V83" s="218">
        <f>V84</f>
        <v>0</v>
      </c>
      <c r="W83" s="218">
        <f>W84</f>
        <v>0</v>
      </c>
      <c r="X83" s="215" t="s">
        <v>101</v>
      </c>
      <c r="Y83" s="218">
        <f>Y84</f>
        <v>0</v>
      </c>
      <c r="Z83" s="218">
        <f>Z84</f>
        <v>0</v>
      </c>
      <c r="AA83" s="215" t="s">
        <v>101</v>
      </c>
      <c r="AB83" s="215" t="s">
        <v>101</v>
      </c>
      <c r="AC83" s="218">
        <f>AC84</f>
        <v>0</v>
      </c>
      <c r="AD83" s="218">
        <f>AD84</f>
        <v>0</v>
      </c>
      <c r="AE83" s="215" t="s">
        <v>101</v>
      </c>
      <c r="AF83" s="218">
        <f>AF84</f>
        <v>0</v>
      </c>
      <c r="AG83" s="283">
        <f t="shared" si="3"/>
        <v>0</v>
      </c>
      <c r="AH83" s="215" t="s">
        <v>101</v>
      </c>
      <c r="AI83" s="215" t="s">
        <v>101</v>
      </c>
      <c r="AJ83" s="283">
        <f t="shared" si="4"/>
        <v>0</v>
      </c>
      <c r="AK83" s="283">
        <f t="shared" si="5"/>
        <v>0</v>
      </c>
      <c r="AL83" s="215" t="s">
        <v>101</v>
      </c>
    </row>
    <row r="84" spans="1:38" ht="16.5" customHeight="1" x14ac:dyDescent="0.25">
      <c r="A84" s="151" t="s">
        <v>218</v>
      </c>
      <c r="B84" s="169" t="s">
        <v>220</v>
      </c>
      <c r="C84" s="215" t="s">
        <v>101</v>
      </c>
      <c r="D84" s="218">
        <v>0</v>
      </c>
      <c r="E84" s="218">
        <v>0</v>
      </c>
      <c r="F84" s="215" t="s">
        <v>101</v>
      </c>
      <c r="G84" s="215" t="s">
        <v>101</v>
      </c>
      <c r="H84" s="218">
        <v>0</v>
      </c>
      <c r="I84" s="218">
        <v>0</v>
      </c>
      <c r="J84" s="215" t="s">
        <v>101</v>
      </c>
      <c r="K84" s="218">
        <v>0</v>
      </c>
      <c r="L84" s="218">
        <v>0</v>
      </c>
      <c r="M84" s="215" t="s">
        <v>101</v>
      </c>
      <c r="N84" s="215" t="s">
        <v>101</v>
      </c>
      <c r="O84" s="218">
        <v>0</v>
      </c>
      <c r="P84" s="218">
        <v>0</v>
      </c>
      <c r="Q84" s="215" t="s">
        <v>101</v>
      </c>
      <c r="R84" s="218">
        <v>0</v>
      </c>
      <c r="S84" s="218">
        <v>0</v>
      </c>
      <c r="T84" s="215" t="s">
        <v>101</v>
      </c>
      <c r="U84" s="215" t="s">
        <v>101</v>
      </c>
      <c r="V84" s="218">
        <v>0</v>
      </c>
      <c r="W84" s="218">
        <v>0</v>
      </c>
      <c r="X84" s="215" t="s">
        <v>101</v>
      </c>
      <c r="Y84" s="218">
        <v>0</v>
      </c>
      <c r="Z84" s="218">
        <v>0</v>
      </c>
      <c r="AA84" s="215" t="s">
        <v>101</v>
      </c>
      <c r="AB84" s="215" t="s">
        <v>101</v>
      </c>
      <c r="AC84" s="218">
        <v>0</v>
      </c>
      <c r="AD84" s="218">
        <v>0</v>
      </c>
      <c r="AE84" s="215" t="s">
        <v>101</v>
      </c>
      <c r="AF84" s="218">
        <v>0</v>
      </c>
      <c r="AG84" s="283">
        <f t="shared" si="3"/>
        <v>0</v>
      </c>
      <c r="AH84" s="215" t="s">
        <v>101</v>
      </c>
      <c r="AI84" s="215" t="s">
        <v>101</v>
      </c>
      <c r="AJ84" s="283">
        <f t="shared" si="4"/>
        <v>0</v>
      </c>
      <c r="AK84" s="283">
        <f t="shared" si="5"/>
        <v>0</v>
      </c>
      <c r="AL84" s="215" t="s">
        <v>101</v>
      </c>
    </row>
    <row r="85" spans="1:38" ht="18" customHeight="1" x14ac:dyDescent="0.25">
      <c r="A85" s="151" t="s">
        <v>221</v>
      </c>
      <c r="B85" s="152" t="s">
        <v>222</v>
      </c>
      <c r="C85" s="215" t="s">
        <v>101</v>
      </c>
      <c r="D85" s="218">
        <v>0</v>
      </c>
      <c r="E85" s="218">
        <v>0</v>
      </c>
      <c r="F85" s="215" t="s">
        <v>101</v>
      </c>
      <c r="G85" s="215" t="s">
        <v>101</v>
      </c>
      <c r="H85" s="218">
        <v>0</v>
      </c>
      <c r="I85" s="218">
        <v>0</v>
      </c>
      <c r="J85" s="215" t="s">
        <v>101</v>
      </c>
      <c r="K85" s="218">
        <v>0</v>
      </c>
      <c r="L85" s="218">
        <v>0</v>
      </c>
      <c r="M85" s="215" t="s">
        <v>101</v>
      </c>
      <c r="N85" s="215" t="s">
        <v>101</v>
      </c>
      <c r="O85" s="218">
        <v>0</v>
      </c>
      <c r="P85" s="218">
        <v>0</v>
      </c>
      <c r="Q85" s="215" t="s">
        <v>101</v>
      </c>
      <c r="R85" s="218">
        <v>0</v>
      </c>
      <c r="S85" s="218">
        <v>0</v>
      </c>
      <c r="T85" s="215" t="s">
        <v>101</v>
      </c>
      <c r="U85" s="215" t="s">
        <v>101</v>
      </c>
      <c r="V85" s="218">
        <v>0</v>
      </c>
      <c r="W85" s="218">
        <v>0</v>
      </c>
      <c r="X85" s="215" t="s">
        <v>101</v>
      </c>
      <c r="Y85" s="218">
        <v>0</v>
      </c>
      <c r="Z85" s="218">
        <v>0</v>
      </c>
      <c r="AA85" s="215" t="s">
        <v>101</v>
      </c>
      <c r="AB85" s="215" t="s">
        <v>101</v>
      </c>
      <c r="AC85" s="218">
        <v>0</v>
      </c>
      <c r="AD85" s="218">
        <v>0</v>
      </c>
      <c r="AE85" s="215" t="s">
        <v>101</v>
      </c>
      <c r="AF85" s="218">
        <v>0</v>
      </c>
      <c r="AG85" s="283">
        <f t="shared" si="3"/>
        <v>0</v>
      </c>
      <c r="AH85" s="215" t="s">
        <v>101</v>
      </c>
      <c r="AI85" s="215" t="s">
        <v>101</v>
      </c>
      <c r="AJ85" s="283">
        <f t="shared" si="4"/>
        <v>0</v>
      </c>
      <c r="AK85" s="283">
        <f t="shared" si="5"/>
        <v>0</v>
      </c>
      <c r="AL85" s="215" t="s">
        <v>101</v>
      </c>
    </row>
    <row r="86" spans="1:38" ht="18.75" customHeight="1" x14ac:dyDescent="0.25">
      <c r="A86" s="151" t="s">
        <v>223</v>
      </c>
      <c r="B86" s="152" t="s">
        <v>224</v>
      </c>
      <c r="C86" s="215" t="s">
        <v>101</v>
      </c>
      <c r="D86" s="218">
        <v>0</v>
      </c>
      <c r="E86" s="218">
        <v>0</v>
      </c>
      <c r="F86" s="215" t="s">
        <v>101</v>
      </c>
      <c r="G86" s="215" t="s">
        <v>101</v>
      </c>
      <c r="H86" s="218">
        <v>0</v>
      </c>
      <c r="I86" s="218">
        <v>0</v>
      </c>
      <c r="J86" s="215" t="s">
        <v>101</v>
      </c>
      <c r="K86" s="218">
        <v>0</v>
      </c>
      <c r="L86" s="218">
        <v>0</v>
      </c>
      <c r="M86" s="215" t="s">
        <v>101</v>
      </c>
      <c r="N86" s="215" t="s">
        <v>101</v>
      </c>
      <c r="O86" s="218">
        <v>0</v>
      </c>
      <c r="P86" s="218">
        <v>0</v>
      </c>
      <c r="Q86" s="215" t="s">
        <v>101</v>
      </c>
      <c r="R86" s="218">
        <v>0</v>
      </c>
      <c r="S86" s="218">
        <v>0</v>
      </c>
      <c r="T86" s="215" t="s">
        <v>101</v>
      </c>
      <c r="U86" s="215" t="s">
        <v>101</v>
      </c>
      <c r="V86" s="218">
        <v>0</v>
      </c>
      <c r="W86" s="218">
        <v>0</v>
      </c>
      <c r="X86" s="215" t="s">
        <v>101</v>
      </c>
      <c r="Y86" s="218">
        <v>0</v>
      </c>
      <c r="Z86" s="218">
        <v>0</v>
      </c>
      <c r="AA86" s="215" t="s">
        <v>101</v>
      </c>
      <c r="AB86" s="215" t="s">
        <v>101</v>
      </c>
      <c r="AC86" s="218">
        <v>0</v>
      </c>
      <c r="AD86" s="218">
        <v>0</v>
      </c>
      <c r="AE86" s="215" t="s">
        <v>101</v>
      </c>
      <c r="AF86" s="218">
        <v>0</v>
      </c>
      <c r="AG86" s="283">
        <f t="shared" si="3"/>
        <v>0</v>
      </c>
      <c r="AH86" s="215" t="s">
        <v>101</v>
      </c>
      <c r="AI86" s="215" t="s">
        <v>101</v>
      </c>
      <c r="AJ86" s="283">
        <f t="shared" si="4"/>
        <v>0</v>
      </c>
      <c r="AK86" s="283">
        <f t="shared" si="5"/>
        <v>0</v>
      </c>
      <c r="AL86" s="215" t="s">
        <v>101</v>
      </c>
    </row>
    <row r="87" spans="1:38" ht="18" customHeight="1" x14ac:dyDescent="0.25">
      <c r="A87" s="151" t="s">
        <v>225</v>
      </c>
      <c r="B87" s="152" t="s">
        <v>226</v>
      </c>
      <c r="C87" s="215" t="s">
        <v>101</v>
      </c>
      <c r="D87" s="218">
        <f>SUM(D88:D89)</f>
        <v>0</v>
      </c>
      <c r="E87" s="218">
        <f>SUM(E88:E89)</f>
        <v>0</v>
      </c>
      <c r="F87" s="215" t="s">
        <v>101</v>
      </c>
      <c r="G87" s="215" t="s">
        <v>101</v>
      </c>
      <c r="H87" s="218">
        <f>SUM(H88:H89)</f>
        <v>0</v>
      </c>
      <c r="I87" s="218">
        <f>SUM(I88:I89)</f>
        <v>0</v>
      </c>
      <c r="J87" s="215" t="s">
        <v>101</v>
      </c>
      <c r="K87" s="218">
        <f>SUM(K88:K89)</f>
        <v>0</v>
      </c>
      <c r="L87" s="218">
        <f>SUM(L88:L89)</f>
        <v>0</v>
      </c>
      <c r="M87" s="215" t="s">
        <v>101</v>
      </c>
      <c r="N87" s="215" t="s">
        <v>101</v>
      </c>
      <c r="O87" s="218">
        <f>SUM(O88:O89)</f>
        <v>0</v>
      </c>
      <c r="P87" s="218">
        <f>SUM(P88:P89)</f>
        <v>0</v>
      </c>
      <c r="Q87" s="215" t="s">
        <v>101</v>
      </c>
      <c r="R87" s="218">
        <f>SUM(R88:R89)</f>
        <v>0</v>
      </c>
      <c r="S87" s="218">
        <f>SUM(S88:S89)</f>
        <v>0</v>
      </c>
      <c r="T87" s="215" t="s">
        <v>101</v>
      </c>
      <c r="U87" s="215" t="s">
        <v>101</v>
      </c>
      <c r="V87" s="218">
        <f>SUM(V88:V89)</f>
        <v>0</v>
      </c>
      <c r="W87" s="218">
        <f>SUM(W88:W89)</f>
        <v>0</v>
      </c>
      <c r="X87" s="215" t="s">
        <v>101</v>
      </c>
      <c r="Y87" s="218">
        <f>SUM(Y88:Y89)</f>
        <v>0</v>
      </c>
      <c r="Z87" s="218">
        <f>SUM(Z88:Z89)</f>
        <v>0</v>
      </c>
      <c r="AA87" s="215" t="s">
        <v>101</v>
      </c>
      <c r="AB87" s="215" t="s">
        <v>101</v>
      </c>
      <c r="AC87" s="218">
        <f>SUM(AC88:AC89)</f>
        <v>0</v>
      </c>
      <c r="AD87" s="218">
        <f>SUM(AD88:AD89)</f>
        <v>0</v>
      </c>
      <c r="AE87" s="215" t="s">
        <v>101</v>
      </c>
      <c r="AF87" s="218">
        <f>SUM(AF88:AF89)</f>
        <v>0</v>
      </c>
      <c r="AG87" s="283">
        <f t="shared" si="3"/>
        <v>0</v>
      </c>
      <c r="AH87" s="215" t="s">
        <v>101</v>
      </c>
      <c r="AI87" s="215" t="s">
        <v>101</v>
      </c>
      <c r="AJ87" s="283">
        <f t="shared" si="4"/>
        <v>0</v>
      </c>
      <c r="AK87" s="283">
        <f t="shared" si="5"/>
        <v>0</v>
      </c>
      <c r="AL87" s="215" t="s">
        <v>101</v>
      </c>
    </row>
    <row r="88" spans="1:38" x14ac:dyDescent="0.25">
      <c r="A88" s="151" t="s">
        <v>227</v>
      </c>
      <c r="B88" s="152" t="s">
        <v>228</v>
      </c>
      <c r="C88" s="215" t="s">
        <v>101</v>
      </c>
      <c r="D88" s="218">
        <v>0</v>
      </c>
      <c r="E88" s="218">
        <v>0</v>
      </c>
      <c r="F88" s="215" t="s">
        <v>101</v>
      </c>
      <c r="G88" s="215" t="s">
        <v>101</v>
      </c>
      <c r="H88" s="218">
        <v>0</v>
      </c>
      <c r="I88" s="218">
        <v>0</v>
      </c>
      <c r="J88" s="215" t="s">
        <v>101</v>
      </c>
      <c r="K88" s="218">
        <v>0</v>
      </c>
      <c r="L88" s="218">
        <v>0</v>
      </c>
      <c r="M88" s="215" t="s">
        <v>101</v>
      </c>
      <c r="N88" s="215" t="s">
        <v>101</v>
      </c>
      <c r="O88" s="218">
        <v>0</v>
      </c>
      <c r="P88" s="218">
        <v>0</v>
      </c>
      <c r="Q88" s="215" t="s">
        <v>101</v>
      </c>
      <c r="R88" s="218">
        <v>0</v>
      </c>
      <c r="S88" s="218">
        <v>0</v>
      </c>
      <c r="T88" s="215" t="s">
        <v>101</v>
      </c>
      <c r="U88" s="215" t="s">
        <v>101</v>
      </c>
      <c r="V88" s="218">
        <v>0</v>
      </c>
      <c r="W88" s="218">
        <v>0</v>
      </c>
      <c r="X88" s="215" t="s">
        <v>101</v>
      </c>
      <c r="Y88" s="218">
        <v>0</v>
      </c>
      <c r="Z88" s="218">
        <v>0</v>
      </c>
      <c r="AA88" s="215" t="s">
        <v>101</v>
      </c>
      <c r="AB88" s="215" t="s">
        <v>101</v>
      </c>
      <c r="AC88" s="218">
        <v>0</v>
      </c>
      <c r="AD88" s="218">
        <v>0</v>
      </c>
      <c r="AE88" s="215" t="s">
        <v>101</v>
      </c>
      <c r="AF88" s="218">
        <v>0</v>
      </c>
      <c r="AG88" s="283">
        <f t="shared" si="3"/>
        <v>0</v>
      </c>
      <c r="AH88" s="215" t="s">
        <v>101</v>
      </c>
      <c r="AI88" s="215" t="s">
        <v>101</v>
      </c>
      <c r="AJ88" s="283">
        <f t="shared" si="4"/>
        <v>0</v>
      </c>
      <c r="AK88" s="283">
        <f t="shared" si="5"/>
        <v>0</v>
      </c>
      <c r="AL88" s="215" t="s">
        <v>101</v>
      </c>
    </row>
    <row r="89" spans="1:38" ht="18" customHeight="1" x14ac:dyDescent="0.25">
      <c r="A89" s="151" t="s">
        <v>229</v>
      </c>
      <c r="B89" s="152" t="s">
        <v>230</v>
      </c>
      <c r="C89" s="215" t="s">
        <v>101</v>
      </c>
      <c r="D89" s="218">
        <v>0</v>
      </c>
      <c r="E89" s="218">
        <v>0</v>
      </c>
      <c r="F89" s="215" t="s">
        <v>101</v>
      </c>
      <c r="G89" s="215" t="s">
        <v>101</v>
      </c>
      <c r="H89" s="218">
        <v>0</v>
      </c>
      <c r="I89" s="218">
        <v>0</v>
      </c>
      <c r="J89" s="215" t="s">
        <v>101</v>
      </c>
      <c r="K89" s="218">
        <v>0</v>
      </c>
      <c r="L89" s="218">
        <v>0</v>
      </c>
      <c r="M89" s="215" t="s">
        <v>101</v>
      </c>
      <c r="N89" s="215" t="s">
        <v>101</v>
      </c>
      <c r="O89" s="218">
        <v>0</v>
      </c>
      <c r="P89" s="218">
        <v>0</v>
      </c>
      <c r="Q89" s="215" t="s">
        <v>101</v>
      </c>
      <c r="R89" s="218">
        <v>0</v>
      </c>
      <c r="S89" s="218">
        <v>0</v>
      </c>
      <c r="T89" s="215" t="s">
        <v>101</v>
      </c>
      <c r="U89" s="215" t="s">
        <v>101</v>
      </c>
      <c r="V89" s="218">
        <v>0</v>
      </c>
      <c r="W89" s="218">
        <v>0</v>
      </c>
      <c r="X89" s="215" t="s">
        <v>101</v>
      </c>
      <c r="Y89" s="218">
        <v>0</v>
      </c>
      <c r="Z89" s="218">
        <v>0</v>
      </c>
      <c r="AA89" s="215" t="s">
        <v>101</v>
      </c>
      <c r="AB89" s="215" t="s">
        <v>101</v>
      </c>
      <c r="AC89" s="218">
        <v>0</v>
      </c>
      <c r="AD89" s="218">
        <v>0</v>
      </c>
      <c r="AE89" s="215" t="s">
        <v>101</v>
      </c>
      <c r="AF89" s="218">
        <v>0</v>
      </c>
      <c r="AG89" s="283">
        <f t="shared" si="3"/>
        <v>0</v>
      </c>
      <c r="AH89" s="215" t="s">
        <v>101</v>
      </c>
      <c r="AI89" s="215" t="s">
        <v>101</v>
      </c>
      <c r="AJ89" s="283">
        <f t="shared" si="4"/>
        <v>0</v>
      </c>
      <c r="AK89" s="283">
        <f t="shared" si="5"/>
        <v>0</v>
      </c>
      <c r="AL89" s="215" t="s">
        <v>101</v>
      </c>
    </row>
    <row r="90" spans="1:38" ht="15.75" customHeight="1" x14ac:dyDescent="0.25">
      <c r="A90" s="151" t="s">
        <v>231</v>
      </c>
      <c r="B90" s="152" t="s">
        <v>232</v>
      </c>
      <c r="C90" s="215" t="s">
        <v>101</v>
      </c>
      <c r="D90" s="218">
        <f>SUM(D91:D92)</f>
        <v>0</v>
      </c>
      <c r="E90" s="218">
        <f>SUM(E91:E92)</f>
        <v>0</v>
      </c>
      <c r="F90" s="215" t="s">
        <v>101</v>
      </c>
      <c r="G90" s="215" t="s">
        <v>101</v>
      </c>
      <c r="H90" s="218">
        <f>SUM(H91:H92)</f>
        <v>0</v>
      </c>
      <c r="I90" s="218">
        <f>SUM(I91:I92)</f>
        <v>0</v>
      </c>
      <c r="J90" s="215" t="s">
        <v>101</v>
      </c>
      <c r="K90" s="218">
        <f>SUM(K91:K92)</f>
        <v>0</v>
      </c>
      <c r="L90" s="218">
        <f>SUM(L91:L92)</f>
        <v>0</v>
      </c>
      <c r="M90" s="215" t="s">
        <v>101</v>
      </c>
      <c r="N90" s="215" t="s">
        <v>101</v>
      </c>
      <c r="O90" s="218">
        <f>SUM(O91:O92)</f>
        <v>0</v>
      </c>
      <c r="P90" s="218">
        <f>SUM(P91:P92)</f>
        <v>0</v>
      </c>
      <c r="Q90" s="215" t="s">
        <v>101</v>
      </c>
      <c r="R90" s="218">
        <f>SUM(R91:R92)</f>
        <v>0</v>
      </c>
      <c r="S90" s="218">
        <f>SUM(S91:S92)</f>
        <v>0</v>
      </c>
      <c r="T90" s="215" t="s">
        <v>101</v>
      </c>
      <c r="U90" s="215" t="s">
        <v>101</v>
      </c>
      <c r="V90" s="218">
        <f>SUM(V91:V92)</f>
        <v>0</v>
      </c>
      <c r="W90" s="218">
        <f>SUM(W91:W92)</f>
        <v>0</v>
      </c>
      <c r="X90" s="215" t="s">
        <v>101</v>
      </c>
      <c r="Y90" s="218">
        <f>SUM(Y91:Y92)</f>
        <v>0</v>
      </c>
      <c r="Z90" s="218">
        <f>SUM(Z91:Z92)</f>
        <v>0</v>
      </c>
      <c r="AA90" s="215" t="s">
        <v>101</v>
      </c>
      <c r="AB90" s="215" t="s">
        <v>101</v>
      </c>
      <c r="AC90" s="218">
        <f>SUM(AC91:AC92)</f>
        <v>0</v>
      </c>
      <c r="AD90" s="218">
        <f>SUM(AD91:AD92)</f>
        <v>0</v>
      </c>
      <c r="AE90" s="215" t="s">
        <v>101</v>
      </c>
      <c r="AF90" s="218">
        <f>SUM(AF91:AF92)</f>
        <v>0</v>
      </c>
      <c r="AG90" s="283">
        <f t="shared" si="3"/>
        <v>0</v>
      </c>
      <c r="AH90" s="215" t="s">
        <v>101</v>
      </c>
      <c r="AI90" s="215" t="s">
        <v>101</v>
      </c>
      <c r="AJ90" s="283">
        <f t="shared" si="4"/>
        <v>0</v>
      </c>
      <c r="AK90" s="283">
        <f t="shared" si="5"/>
        <v>0</v>
      </c>
      <c r="AL90" s="215" t="s">
        <v>101</v>
      </c>
    </row>
    <row r="91" spans="1:38" ht="33.75" customHeight="1" x14ac:dyDescent="0.25">
      <c r="A91" s="151" t="s">
        <v>233</v>
      </c>
      <c r="B91" s="152" t="s">
        <v>234</v>
      </c>
      <c r="C91" s="215" t="s">
        <v>101</v>
      </c>
      <c r="D91" s="218">
        <v>0</v>
      </c>
      <c r="E91" s="218">
        <v>0</v>
      </c>
      <c r="F91" s="215" t="s">
        <v>101</v>
      </c>
      <c r="G91" s="215" t="s">
        <v>101</v>
      </c>
      <c r="H91" s="218">
        <v>0</v>
      </c>
      <c r="I91" s="218">
        <v>0</v>
      </c>
      <c r="J91" s="215" t="s">
        <v>101</v>
      </c>
      <c r="K91" s="218">
        <v>0</v>
      </c>
      <c r="L91" s="218">
        <v>0</v>
      </c>
      <c r="M91" s="215" t="s">
        <v>101</v>
      </c>
      <c r="N91" s="215" t="s">
        <v>101</v>
      </c>
      <c r="O91" s="218">
        <v>0</v>
      </c>
      <c r="P91" s="218">
        <v>0</v>
      </c>
      <c r="Q91" s="215" t="s">
        <v>101</v>
      </c>
      <c r="R91" s="218">
        <v>0</v>
      </c>
      <c r="S91" s="218">
        <v>0</v>
      </c>
      <c r="T91" s="215" t="s">
        <v>101</v>
      </c>
      <c r="U91" s="215" t="s">
        <v>101</v>
      </c>
      <c r="V91" s="218">
        <v>0</v>
      </c>
      <c r="W91" s="218">
        <v>0</v>
      </c>
      <c r="X91" s="215" t="s">
        <v>101</v>
      </c>
      <c r="Y91" s="218">
        <v>0</v>
      </c>
      <c r="Z91" s="218">
        <v>0</v>
      </c>
      <c r="AA91" s="215" t="s">
        <v>101</v>
      </c>
      <c r="AB91" s="215" t="s">
        <v>101</v>
      </c>
      <c r="AC91" s="218">
        <v>0</v>
      </c>
      <c r="AD91" s="218">
        <v>0</v>
      </c>
      <c r="AE91" s="215" t="s">
        <v>101</v>
      </c>
      <c r="AF91" s="218">
        <v>0</v>
      </c>
      <c r="AG91" s="283">
        <f t="shared" ref="AG91:AG103" si="6">E91+L91+S91+Z91</f>
        <v>0</v>
      </c>
      <c r="AH91" s="215" t="s">
        <v>101</v>
      </c>
      <c r="AI91" s="215" t="s">
        <v>101</v>
      </c>
      <c r="AJ91" s="283">
        <f t="shared" ref="AJ91:AJ103" si="7">H91+O91+V91+AC91</f>
        <v>0</v>
      </c>
      <c r="AK91" s="283">
        <f t="shared" ref="AK91:AK103" si="8">I91+P91+W91+AD91</f>
        <v>0</v>
      </c>
      <c r="AL91" s="215" t="s">
        <v>101</v>
      </c>
    </row>
    <row r="92" spans="1:38" ht="16.5" customHeight="1" x14ac:dyDescent="0.25">
      <c r="A92" s="151" t="s">
        <v>235</v>
      </c>
      <c r="B92" s="152" t="s">
        <v>236</v>
      </c>
      <c r="C92" s="215" t="s">
        <v>101</v>
      </c>
      <c r="D92" s="218">
        <v>0</v>
      </c>
      <c r="E92" s="218">
        <v>0</v>
      </c>
      <c r="F92" s="215" t="s">
        <v>101</v>
      </c>
      <c r="G92" s="215" t="s">
        <v>101</v>
      </c>
      <c r="H92" s="218">
        <v>0</v>
      </c>
      <c r="I92" s="218">
        <v>0</v>
      </c>
      <c r="J92" s="215" t="s">
        <v>101</v>
      </c>
      <c r="K92" s="218">
        <v>0</v>
      </c>
      <c r="L92" s="218">
        <v>0</v>
      </c>
      <c r="M92" s="215" t="s">
        <v>101</v>
      </c>
      <c r="N92" s="215" t="s">
        <v>101</v>
      </c>
      <c r="O92" s="218">
        <v>0</v>
      </c>
      <c r="P92" s="218">
        <v>0</v>
      </c>
      <c r="Q92" s="215" t="s">
        <v>101</v>
      </c>
      <c r="R92" s="218">
        <v>0</v>
      </c>
      <c r="S92" s="218">
        <v>0</v>
      </c>
      <c r="T92" s="215" t="s">
        <v>101</v>
      </c>
      <c r="U92" s="215" t="s">
        <v>101</v>
      </c>
      <c r="V92" s="218">
        <v>0</v>
      </c>
      <c r="W92" s="218">
        <v>0</v>
      </c>
      <c r="X92" s="215" t="s">
        <v>101</v>
      </c>
      <c r="Y92" s="218">
        <v>0</v>
      </c>
      <c r="Z92" s="218">
        <v>0</v>
      </c>
      <c r="AA92" s="215" t="s">
        <v>101</v>
      </c>
      <c r="AB92" s="215" t="s">
        <v>101</v>
      </c>
      <c r="AC92" s="218">
        <v>0</v>
      </c>
      <c r="AD92" s="218">
        <v>0</v>
      </c>
      <c r="AE92" s="215" t="s">
        <v>101</v>
      </c>
      <c r="AF92" s="218">
        <v>0</v>
      </c>
      <c r="AG92" s="283">
        <f t="shared" si="6"/>
        <v>0</v>
      </c>
      <c r="AH92" s="215" t="s">
        <v>101</v>
      </c>
      <c r="AI92" s="215" t="s">
        <v>101</v>
      </c>
      <c r="AJ92" s="283">
        <f t="shared" si="7"/>
        <v>0</v>
      </c>
      <c r="AK92" s="283">
        <f t="shared" si="8"/>
        <v>0</v>
      </c>
      <c r="AL92" s="215" t="s">
        <v>101</v>
      </c>
    </row>
    <row r="93" spans="1:38" ht="20.25" customHeight="1" x14ac:dyDescent="0.25">
      <c r="A93" s="151" t="s">
        <v>237</v>
      </c>
      <c r="B93" s="152" t="s">
        <v>238</v>
      </c>
      <c r="C93" s="215" t="s">
        <v>101</v>
      </c>
      <c r="D93" s="218">
        <f>SUM(D94:D102)</f>
        <v>0</v>
      </c>
      <c r="E93" s="218">
        <f>SUM(E94:E102)</f>
        <v>0</v>
      </c>
      <c r="F93" s="215" t="s">
        <v>101</v>
      </c>
      <c r="G93" s="215" t="s">
        <v>101</v>
      </c>
      <c r="H93" s="218">
        <f>SUM(H94:H102)</f>
        <v>0</v>
      </c>
      <c r="I93" s="218">
        <f>SUM(I94:I102)</f>
        <v>0</v>
      </c>
      <c r="J93" s="215" t="s">
        <v>101</v>
      </c>
      <c r="K93" s="218">
        <f>SUM(K94:K102)</f>
        <v>0</v>
      </c>
      <c r="L93" s="218">
        <f>SUM(L94:L102)</f>
        <v>0</v>
      </c>
      <c r="M93" s="215" t="s">
        <v>101</v>
      </c>
      <c r="N93" s="215" t="s">
        <v>101</v>
      </c>
      <c r="O93" s="218">
        <f>SUM(O94:O102)</f>
        <v>0</v>
      </c>
      <c r="P93" s="218">
        <f>SUM(P94:P102)</f>
        <v>0</v>
      </c>
      <c r="Q93" s="215" t="s">
        <v>101</v>
      </c>
      <c r="R93" s="218">
        <f>SUM(R94:R102)</f>
        <v>0</v>
      </c>
      <c r="S93" s="218">
        <f>SUM(S94:S102)</f>
        <v>4.3593220338983052</v>
      </c>
      <c r="T93" s="215" t="s">
        <v>101</v>
      </c>
      <c r="U93" s="215" t="s">
        <v>101</v>
      </c>
      <c r="V93" s="218">
        <f>SUM(V94:V102)</f>
        <v>4.41</v>
      </c>
      <c r="W93" s="218">
        <f>SUM(W94:W102)</f>
        <v>0</v>
      </c>
      <c r="X93" s="215" t="s">
        <v>101</v>
      </c>
      <c r="Y93" s="218">
        <f>SUM(Y94:Y102)</f>
        <v>0</v>
      </c>
      <c r="Z93" s="218">
        <f>SUM(Z94:Z102)</f>
        <v>3.3894305084745766</v>
      </c>
      <c r="AA93" s="215" t="s">
        <v>101</v>
      </c>
      <c r="AB93" s="215" t="s">
        <v>101</v>
      </c>
      <c r="AC93" s="218">
        <f>SUM(AC94:AC102)</f>
        <v>0</v>
      </c>
      <c r="AD93" s="218">
        <f>SUM(AD94:AD102)</f>
        <v>0.5</v>
      </c>
      <c r="AE93" s="215" t="s">
        <v>101</v>
      </c>
      <c r="AF93" s="218">
        <f>SUM(AF94:AF102)</f>
        <v>0</v>
      </c>
      <c r="AG93" s="283">
        <f t="shared" si="6"/>
        <v>7.7487525423728822</v>
      </c>
      <c r="AH93" s="215" t="s">
        <v>101</v>
      </c>
      <c r="AI93" s="215" t="s">
        <v>101</v>
      </c>
      <c r="AJ93" s="283">
        <f t="shared" si="7"/>
        <v>4.41</v>
      </c>
      <c r="AK93" s="283">
        <f t="shared" si="8"/>
        <v>0.5</v>
      </c>
      <c r="AL93" s="215" t="s">
        <v>101</v>
      </c>
    </row>
    <row r="94" spans="1:38" ht="19.5" customHeight="1" x14ac:dyDescent="0.25">
      <c r="A94" s="151" t="s">
        <v>237</v>
      </c>
      <c r="B94" s="164" t="s">
        <v>239</v>
      </c>
      <c r="C94" s="215" t="s">
        <v>101</v>
      </c>
      <c r="D94" s="218">
        <v>0</v>
      </c>
      <c r="E94" s="218">
        <v>0</v>
      </c>
      <c r="F94" s="215" t="s">
        <v>101</v>
      </c>
      <c r="G94" s="215" t="s">
        <v>101</v>
      </c>
      <c r="H94" s="218">
        <v>0</v>
      </c>
      <c r="I94" s="218">
        <v>0</v>
      </c>
      <c r="J94" s="215" t="s">
        <v>101</v>
      </c>
      <c r="K94" s="218">
        <v>0</v>
      </c>
      <c r="L94" s="218">
        <v>0</v>
      </c>
      <c r="M94" s="215" t="s">
        <v>101</v>
      </c>
      <c r="N94" s="215" t="s">
        <v>101</v>
      </c>
      <c r="O94" s="218">
        <v>0</v>
      </c>
      <c r="P94" s="218">
        <v>0</v>
      </c>
      <c r="Q94" s="215" t="s">
        <v>101</v>
      </c>
      <c r="R94" s="218">
        <v>0</v>
      </c>
      <c r="S94" s="218">
        <v>0</v>
      </c>
      <c r="T94" s="215" t="s">
        <v>101</v>
      </c>
      <c r="U94" s="215" t="s">
        <v>101</v>
      </c>
      <c r="V94" s="218">
        <v>0</v>
      </c>
      <c r="W94" s="218">
        <v>0</v>
      </c>
      <c r="X94" s="215" t="s">
        <v>101</v>
      </c>
      <c r="Y94" s="218">
        <v>0</v>
      </c>
      <c r="Z94" s="218">
        <v>0</v>
      </c>
      <c r="AA94" s="215" t="s">
        <v>101</v>
      </c>
      <c r="AB94" s="215" t="s">
        <v>101</v>
      </c>
      <c r="AC94" s="218">
        <v>0</v>
      </c>
      <c r="AD94" s="218">
        <v>0</v>
      </c>
      <c r="AE94" s="215" t="s">
        <v>101</v>
      </c>
      <c r="AF94" s="218">
        <v>0</v>
      </c>
      <c r="AG94" s="283">
        <f t="shared" si="6"/>
        <v>0</v>
      </c>
      <c r="AH94" s="215" t="s">
        <v>101</v>
      </c>
      <c r="AI94" s="215" t="s">
        <v>101</v>
      </c>
      <c r="AJ94" s="283">
        <f t="shared" si="7"/>
        <v>0</v>
      </c>
      <c r="AK94" s="283">
        <f t="shared" si="8"/>
        <v>0</v>
      </c>
      <c r="AL94" s="215" t="s">
        <v>101</v>
      </c>
    </row>
    <row r="95" spans="1:38" ht="33" customHeight="1" x14ac:dyDescent="0.25">
      <c r="A95" s="151" t="s">
        <v>237</v>
      </c>
      <c r="B95" s="164" t="s">
        <v>241</v>
      </c>
      <c r="C95" s="215" t="s">
        <v>101</v>
      </c>
      <c r="D95" s="218">
        <v>0</v>
      </c>
      <c r="E95" s="218">
        <v>0</v>
      </c>
      <c r="F95" s="215" t="s">
        <v>101</v>
      </c>
      <c r="G95" s="215" t="s">
        <v>101</v>
      </c>
      <c r="H95" s="218">
        <v>0</v>
      </c>
      <c r="I95" s="218">
        <v>0</v>
      </c>
      <c r="J95" s="215" t="s">
        <v>101</v>
      </c>
      <c r="K95" s="218">
        <v>0</v>
      </c>
      <c r="L95" s="218">
        <v>0</v>
      </c>
      <c r="M95" s="215" t="s">
        <v>101</v>
      </c>
      <c r="N95" s="215" t="s">
        <v>101</v>
      </c>
      <c r="O95" s="218">
        <v>0</v>
      </c>
      <c r="P95" s="218">
        <v>0</v>
      </c>
      <c r="Q95" s="215" t="s">
        <v>101</v>
      </c>
      <c r="R95" s="218">
        <v>0</v>
      </c>
      <c r="S95" s="218">
        <f>1.368/1.18</f>
        <v>1.1593220338983052</v>
      </c>
      <c r="T95" s="215" t="s">
        <v>101</v>
      </c>
      <c r="U95" s="215" t="s">
        <v>101</v>
      </c>
      <c r="V95" s="218">
        <v>1</v>
      </c>
      <c r="W95" s="218">
        <v>0</v>
      </c>
      <c r="X95" s="215" t="s">
        <v>101</v>
      </c>
      <c r="Y95" s="218">
        <v>0</v>
      </c>
      <c r="Z95" s="218">
        <v>0</v>
      </c>
      <c r="AA95" s="215" t="s">
        <v>101</v>
      </c>
      <c r="AB95" s="215" t="s">
        <v>101</v>
      </c>
      <c r="AC95" s="218">
        <v>0</v>
      </c>
      <c r="AD95" s="218">
        <v>0</v>
      </c>
      <c r="AE95" s="215" t="s">
        <v>101</v>
      </c>
      <c r="AF95" s="218">
        <v>0</v>
      </c>
      <c r="AG95" s="283">
        <f t="shared" si="6"/>
        <v>1.1593220338983052</v>
      </c>
      <c r="AH95" s="215" t="s">
        <v>101</v>
      </c>
      <c r="AI95" s="215" t="s">
        <v>101</v>
      </c>
      <c r="AJ95" s="283">
        <f t="shared" si="7"/>
        <v>1</v>
      </c>
      <c r="AK95" s="283">
        <f t="shared" si="8"/>
        <v>0</v>
      </c>
      <c r="AL95" s="215" t="s">
        <v>101</v>
      </c>
    </row>
    <row r="96" spans="1:38" ht="18" customHeight="1" x14ac:dyDescent="0.25">
      <c r="A96" s="151" t="s">
        <v>237</v>
      </c>
      <c r="B96" s="164" t="s">
        <v>243</v>
      </c>
      <c r="C96" s="215" t="s">
        <v>101</v>
      </c>
      <c r="D96" s="218">
        <v>0</v>
      </c>
      <c r="E96" s="218">
        <v>0</v>
      </c>
      <c r="F96" s="215" t="s">
        <v>101</v>
      </c>
      <c r="G96" s="215" t="s">
        <v>101</v>
      </c>
      <c r="H96" s="218">
        <v>0</v>
      </c>
      <c r="I96" s="218">
        <v>0</v>
      </c>
      <c r="J96" s="215" t="s">
        <v>101</v>
      </c>
      <c r="K96" s="218">
        <v>0</v>
      </c>
      <c r="L96" s="218">
        <v>0</v>
      </c>
      <c r="M96" s="215" t="s">
        <v>101</v>
      </c>
      <c r="N96" s="215" t="s">
        <v>101</v>
      </c>
      <c r="O96" s="218">
        <v>0</v>
      </c>
      <c r="P96" s="218">
        <v>0</v>
      </c>
      <c r="Q96" s="215" t="s">
        <v>101</v>
      </c>
      <c r="R96" s="218">
        <v>0</v>
      </c>
      <c r="S96" s="218">
        <f>3.776/1.18</f>
        <v>3.2</v>
      </c>
      <c r="T96" s="215" t="s">
        <v>101</v>
      </c>
      <c r="U96" s="215" t="s">
        <v>101</v>
      </c>
      <c r="V96" s="218">
        <v>3.41</v>
      </c>
      <c r="W96" s="218">
        <v>0</v>
      </c>
      <c r="X96" s="215" t="s">
        <v>101</v>
      </c>
      <c r="Y96" s="218">
        <v>0</v>
      </c>
      <c r="Z96" s="218">
        <v>0</v>
      </c>
      <c r="AA96" s="215" t="s">
        <v>101</v>
      </c>
      <c r="AB96" s="215" t="s">
        <v>101</v>
      </c>
      <c r="AC96" s="218">
        <v>0</v>
      </c>
      <c r="AD96" s="218">
        <v>0</v>
      </c>
      <c r="AE96" s="215" t="s">
        <v>101</v>
      </c>
      <c r="AF96" s="218">
        <v>0</v>
      </c>
      <c r="AG96" s="283">
        <f t="shared" si="6"/>
        <v>3.2</v>
      </c>
      <c r="AH96" s="215" t="s">
        <v>101</v>
      </c>
      <c r="AI96" s="215" t="s">
        <v>101</v>
      </c>
      <c r="AJ96" s="283">
        <f t="shared" si="7"/>
        <v>3.41</v>
      </c>
      <c r="AK96" s="283">
        <f t="shared" si="8"/>
        <v>0</v>
      </c>
      <c r="AL96" s="215" t="s">
        <v>101</v>
      </c>
    </row>
    <row r="97" spans="1:38" ht="17.25" customHeight="1" x14ac:dyDescent="0.25">
      <c r="A97" s="151" t="s">
        <v>237</v>
      </c>
      <c r="B97" s="164" t="s">
        <v>245</v>
      </c>
      <c r="C97" s="215" t="s">
        <v>101</v>
      </c>
      <c r="D97" s="218">
        <v>0</v>
      </c>
      <c r="E97" s="218">
        <v>0</v>
      </c>
      <c r="F97" s="215" t="s">
        <v>101</v>
      </c>
      <c r="G97" s="215" t="s">
        <v>101</v>
      </c>
      <c r="H97" s="218">
        <v>0</v>
      </c>
      <c r="I97" s="218">
        <v>0</v>
      </c>
      <c r="J97" s="215" t="s">
        <v>101</v>
      </c>
      <c r="K97" s="218">
        <v>0</v>
      </c>
      <c r="L97" s="218">
        <v>0</v>
      </c>
      <c r="M97" s="215" t="s">
        <v>101</v>
      </c>
      <c r="N97" s="215" t="s">
        <v>101</v>
      </c>
      <c r="O97" s="218">
        <v>0</v>
      </c>
      <c r="P97" s="218">
        <v>0</v>
      </c>
      <c r="Q97" s="215" t="s">
        <v>101</v>
      </c>
      <c r="R97" s="218">
        <v>0</v>
      </c>
      <c r="S97" s="218">
        <v>0</v>
      </c>
      <c r="T97" s="215" t="s">
        <v>101</v>
      </c>
      <c r="U97" s="215" t="s">
        <v>101</v>
      </c>
      <c r="V97" s="218">
        <v>0</v>
      </c>
      <c r="W97" s="218">
        <v>0</v>
      </c>
      <c r="X97" s="215" t="s">
        <v>101</v>
      </c>
      <c r="Y97" s="218">
        <v>0</v>
      </c>
      <c r="Z97" s="218">
        <v>0</v>
      </c>
      <c r="AA97" s="215" t="s">
        <v>101</v>
      </c>
      <c r="AB97" s="215" t="s">
        <v>101</v>
      </c>
      <c r="AC97" s="218">
        <v>0</v>
      </c>
      <c r="AD97" s="218">
        <v>0</v>
      </c>
      <c r="AE97" s="215" t="s">
        <v>101</v>
      </c>
      <c r="AF97" s="218">
        <v>0</v>
      </c>
      <c r="AG97" s="283">
        <f t="shared" si="6"/>
        <v>0</v>
      </c>
      <c r="AH97" s="215" t="s">
        <v>101</v>
      </c>
      <c r="AI97" s="215" t="s">
        <v>101</v>
      </c>
      <c r="AJ97" s="283">
        <f t="shared" si="7"/>
        <v>0</v>
      </c>
      <c r="AK97" s="283">
        <f t="shared" si="8"/>
        <v>0</v>
      </c>
      <c r="AL97" s="215" t="s">
        <v>101</v>
      </c>
    </row>
    <row r="98" spans="1:38" ht="16.5" customHeight="1" x14ac:dyDescent="0.25">
      <c r="A98" s="151" t="s">
        <v>237</v>
      </c>
      <c r="B98" s="170" t="s">
        <v>247</v>
      </c>
      <c r="C98" s="215" t="s">
        <v>101</v>
      </c>
      <c r="D98" s="218">
        <v>0</v>
      </c>
      <c r="E98" s="218">
        <v>0</v>
      </c>
      <c r="F98" s="215" t="s">
        <v>101</v>
      </c>
      <c r="G98" s="215" t="s">
        <v>101</v>
      </c>
      <c r="H98" s="218">
        <v>0</v>
      </c>
      <c r="I98" s="218">
        <v>0</v>
      </c>
      <c r="J98" s="215" t="s">
        <v>101</v>
      </c>
      <c r="K98" s="218">
        <v>0</v>
      </c>
      <c r="L98" s="218">
        <v>0</v>
      </c>
      <c r="M98" s="215" t="s">
        <v>101</v>
      </c>
      <c r="N98" s="215" t="s">
        <v>101</v>
      </c>
      <c r="O98" s="218">
        <v>0</v>
      </c>
      <c r="P98" s="218">
        <v>0</v>
      </c>
      <c r="Q98" s="215" t="s">
        <v>101</v>
      </c>
      <c r="R98" s="218">
        <v>0</v>
      </c>
      <c r="S98" s="218">
        <v>0</v>
      </c>
      <c r="T98" s="215" t="s">
        <v>101</v>
      </c>
      <c r="U98" s="215" t="s">
        <v>101</v>
      </c>
      <c r="V98" s="218">
        <v>0</v>
      </c>
      <c r="W98" s="218">
        <v>0</v>
      </c>
      <c r="X98" s="215" t="s">
        <v>101</v>
      </c>
      <c r="Y98" s="218">
        <v>0</v>
      </c>
      <c r="Z98" s="218">
        <v>0</v>
      </c>
      <c r="AA98" s="215" t="s">
        <v>101</v>
      </c>
      <c r="AB98" s="215" t="s">
        <v>101</v>
      </c>
      <c r="AC98" s="218">
        <v>0</v>
      </c>
      <c r="AD98" s="218">
        <v>0</v>
      </c>
      <c r="AE98" s="215" t="s">
        <v>101</v>
      </c>
      <c r="AF98" s="218">
        <v>0</v>
      </c>
      <c r="AG98" s="283">
        <f t="shared" si="6"/>
        <v>0</v>
      </c>
      <c r="AH98" s="215" t="s">
        <v>101</v>
      </c>
      <c r="AI98" s="215" t="s">
        <v>101</v>
      </c>
      <c r="AJ98" s="283">
        <f t="shared" si="7"/>
        <v>0</v>
      </c>
      <c r="AK98" s="283">
        <f t="shared" si="8"/>
        <v>0</v>
      </c>
      <c r="AL98" s="215" t="s">
        <v>101</v>
      </c>
    </row>
    <row r="99" spans="1:38" ht="17.25" customHeight="1" x14ac:dyDescent="0.25">
      <c r="A99" s="151" t="s">
        <v>237</v>
      </c>
      <c r="B99" s="170" t="s">
        <v>249</v>
      </c>
      <c r="C99" s="215" t="s">
        <v>101</v>
      </c>
      <c r="D99" s="218">
        <v>0</v>
      </c>
      <c r="E99" s="218">
        <v>0</v>
      </c>
      <c r="F99" s="215" t="s">
        <v>101</v>
      </c>
      <c r="G99" s="215" t="s">
        <v>101</v>
      </c>
      <c r="H99" s="218">
        <v>0</v>
      </c>
      <c r="I99" s="218">
        <v>0</v>
      </c>
      <c r="J99" s="215" t="s">
        <v>101</v>
      </c>
      <c r="K99" s="218">
        <v>0</v>
      </c>
      <c r="L99" s="218">
        <v>0</v>
      </c>
      <c r="M99" s="215" t="s">
        <v>101</v>
      </c>
      <c r="N99" s="215" t="s">
        <v>101</v>
      </c>
      <c r="O99" s="218">
        <v>0</v>
      </c>
      <c r="P99" s="218">
        <v>0</v>
      </c>
      <c r="Q99" s="215" t="s">
        <v>101</v>
      </c>
      <c r="R99" s="218">
        <v>0</v>
      </c>
      <c r="S99" s="218">
        <v>0</v>
      </c>
      <c r="T99" s="215" t="s">
        <v>101</v>
      </c>
      <c r="U99" s="215" t="s">
        <v>101</v>
      </c>
      <c r="V99" s="218">
        <v>0</v>
      </c>
      <c r="W99" s="218">
        <v>0</v>
      </c>
      <c r="X99" s="215" t="s">
        <v>101</v>
      </c>
      <c r="Y99" s="218">
        <v>0</v>
      </c>
      <c r="Z99" s="218">
        <v>0</v>
      </c>
      <c r="AA99" s="215" t="s">
        <v>101</v>
      </c>
      <c r="AB99" s="215" t="s">
        <v>101</v>
      </c>
      <c r="AC99" s="218">
        <v>0</v>
      </c>
      <c r="AD99" s="218">
        <v>0</v>
      </c>
      <c r="AE99" s="215" t="s">
        <v>101</v>
      </c>
      <c r="AF99" s="218">
        <v>0</v>
      </c>
      <c r="AG99" s="283">
        <f t="shared" si="6"/>
        <v>0</v>
      </c>
      <c r="AH99" s="215" t="s">
        <v>101</v>
      </c>
      <c r="AI99" s="215" t="s">
        <v>101</v>
      </c>
      <c r="AJ99" s="283">
        <f t="shared" si="7"/>
        <v>0</v>
      </c>
      <c r="AK99" s="283">
        <f t="shared" si="8"/>
        <v>0</v>
      </c>
      <c r="AL99" s="215" t="s">
        <v>101</v>
      </c>
    </row>
    <row r="100" spans="1:38" x14ac:dyDescent="0.25">
      <c r="A100" s="151" t="s">
        <v>237</v>
      </c>
      <c r="B100" s="168" t="s">
        <v>251</v>
      </c>
      <c r="C100" s="215" t="s">
        <v>101</v>
      </c>
      <c r="D100" s="218">
        <v>0</v>
      </c>
      <c r="E100" s="218">
        <v>0</v>
      </c>
      <c r="F100" s="215" t="s">
        <v>101</v>
      </c>
      <c r="G100" s="215" t="s">
        <v>101</v>
      </c>
      <c r="H100" s="218">
        <v>0</v>
      </c>
      <c r="I100" s="218">
        <v>0</v>
      </c>
      <c r="J100" s="215" t="s">
        <v>101</v>
      </c>
      <c r="K100" s="218">
        <v>0</v>
      </c>
      <c r="L100" s="218">
        <v>0</v>
      </c>
      <c r="M100" s="215" t="s">
        <v>101</v>
      </c>
      <c r="N100" s="215" t="s">
        <v>101</v>
      </c>
      <c r="O100" s="218">
        <v>0</v>
      </c>
      <c r="P100" s="218">
        <v>0</v>
      </c>
      <c r="Q100" s="215" t="s">
        <v>101</v>
      </c>
      <c r="R100" s="218">
        <v>0</v>
      </c>
      <c r="S100" s="218">
        <v>0</v>
      </c>
      <c r="T100" s="215" t="s">
        <v>101</v>
      </c>
      <c r="U100" s="215" t="s">
        <v>101</v>
      </c>
      <c r="V100" s="218">
        <v>0</v>
      </c>
      <c r="W100" s="218">
        <v>0</v>
      </c>
      <c r="X100" s="215" t="s">
        <v>101</v>
      </c>
      <c r="Y100" s="218">
        <v>0</v>
      </c>
      <c r="Z100" s="218">
        <f>2/1.18</f>
        <v>1.6949152542372883</v>
      </c>
      <c r="AA100" s="215" t="s">
        <v>101</v>
      </c>
      <c r="AB100" s="215" t="s">
        <v>101</v>
      </c>
      <c r="AC100" s="218">
        <v>0</v>
      </c>
      <c r="AD100" s="218">
        <v>0.25</v>
      </c>
      <c r="AE100" s="215" t="s">
        <v>101</v>
      </c>
      <c r="AF100" s="218">
        <v>0</v>
      </c>
      <c r="AG100" s="283">
        <f t="shared" si="6"/>
        <v>1.6949152542372883</v>
      </c>
      <c r="AH100" s="215" t="s">
        <v>101</v>
      </c>
      <c r="AI100" s="215" t="s">
        <v>101</v>
      </c>
      <c r="AJ100" s="283">
        <f t="shared" si="7"/>
        <v>0</v>
      </c>
      <c r="AK100" s="283">
        <f t="shared" si="8"/>
        <v>0.25</v>
      </c>
      <c r="AL100" s="215" t="s">
        <v>101</v>
      </c>
    </row>
    <row r="101" spans="1:38" x14ac:dyDescent="0.25">
      <c r="A101" s="151" t="s">
        <v>237</v>
      </c>
      <c r="B101" s="169" t="s">
        <v>253</v>
      </c>
      <c r="C101" s="215" t="s">
        <v>101</v>
      </c>
      <c r="D101" s="218">
        <v>0</v>
      </c>
      <c r="E101" s="218">
        <v>0</v>
      </c>
      <c r="F101" s="215" t="s">
        <v>101</v>
      </c>
      <c r="G101" s="215" t="s">
        <v>101</v>
      </c>
      <c r="H101" s="218">
        <v>0</v>
      </c>
      <c r="I101" s="218">
        <v>0</v>
      </c>
      <c r="J101" s="215" t="s">
        <v>101</v>
      </c>
      <c r="K101" s="218">
        <v>0</v>
      </c>
      <c r="L101" s="218">
        <v>0</v>
      </c>
      <c r="M101" s="215" t="s">
        <v>101</v>
      </c>
      <c r="N101" s="215" t="s">
        <v>101</v>
      </c>
      <c r="O101" s="218">
        <v>0</v>
      </c>
      <c r="P101" s="218">
        <v>0</v>
      </c>
      <c r="Q101" s="215" t="s">
        <v>101</v>
      </c>
      <c r="R101" s="218">
        <v>0</v>
      </c>
      <c r="S101" s="218">
        <v>0</v>
      </c>
      <c r="T101" s="215" t="s">
        <v>101</v>
      </c>
      <c r="U101" s="215" t="s">
        <v>101</v>
      </c>
      <c r="V101" s="218">
        <v>0</v>
      </c>
      <c r="W101" s="218">
        <v>0</v>
      </c>
      <c r="X101" s="215" t="s">
        <v>101</v>
      </c>
      <c r="Y101" s="218">
        <v>0</v>
      </c>
      <c r="Z101" s="218">
        <v>0</v>
      </c>
      <c r="AA101" s="215" t="s">
        <v>101</v>
      </c>
      <c r="AB101" s="215" t="s">
        <v>101</v>
      </c>
      <c r="AC101" s="218">
        <v>0</v>
      </c>
      <c r="AD101" s="218">
        <v>0</v>
      </c>
      <c r="AE101" s="215" t="s">
        <v>101</v>
      </c>
      <c r="AF101" s="218">
        <v>0</v>
      </c>
      <c r="AG101" s="283">
        <f t="shared" si="6"/>
        <v>0</v>
      </c>
      <c r="AH101" s="215" t="s">
        <v>101</v>
      </c>
      <c r="AI101" s="215" t="s">
        <v>101</v>
      </c>
      <c r="AJ101" s="283">
        <f t="shared" si="7"/>
        <v>0</v>
      </c>
      <c r="AK101" s="283">
        <f t="shared" si="8"/>
        <v>0</v>
      </c>
      <c r="AL101" s="215" t="s">
        <v>101</v>
      </c>
    </row>
    <row r="102" spans="1:38" x14ac:dyDescent="0.25">
      <c r="A102" s="151" t="s">
        <v>237</v>
      </c>
      <c r="B102" s="168" t="s">
        <v>255</v>
      </c>
      <c r="C102" s="215" t="s">
        <v>101</v>
      </c>
      <c r="D102" s="218">
        <v>0</v>
      </c>
      <c r="E102" s="218">
        <v>0</v>
      </c>
      <c r="F102" s="215" t="s">
        <v>101</v>
      </c>
      <c r="G102" s="215" t="s">
        <v>101</v>
      </c>
      <c r="H102" s="218">
        <v>0</v>
      </c>
      <c r="I102" s="218">
        <v>0</v>
      </c>
      <c r="J102" s="215" t="s">
        <v>101</v>
      </c>
      <c r="K102" s="218">
        <v>0</v>
      </c>
      <c r="L102" s="218">
        <v>0</v>
      </c>
      <c r="M102" s="215" t="s">
        <v>101</v>
      </c>
      <c r="N102" s="215" t="s">
        <v>101</v>
      </c>
      <c r="O102" s="218">
        <v>0</v>
      </c>
      <c r="P102" s="218">
        <v>0</v>
      </c>
      <c r="Q102" s="215" t="s">
        <v>101</v>
      </c>
      <c r="R102" s="218">
        <v>0</v>
      </c>
      <c r="S102" s="218">
        <v>0</v>
      </c>
      <c r="T102" s="215" t="s">
        <v>101</v>
      </c>
      <c r="U102" s="215" t="s">
        <v>101</v>
      </c>
      <c r="V102" s="218">
        <v>0</v>
      </c>
      <c r="W102" s="218">
        <v>0</v>
      </c>
      <c r="X102" s="215" t="s">
        <v>101</v>
      </c>
      <c r="Y102" s="218">
        <v>0</v>
      </c>
      <c r="Z102" s="218">
        <f>2/1.18-0.0004</f>
        <v>1.6945152542372883</v>
      </c>
      <c r="AA102" s="215" t="s">
        <v>101</v>
      </c>
      <c r="AB102" s="215" t="s">
        <v>101</v>
      </c>
      <c r="AC102" s="218">
        <v>0</v>
      </c>
      <c r="AD102" s="218">
        <v>0.25</v>
      </c>
      <c r="AE102" s="215" t="s">
        <v>101</v>
      </c>
      <c r="AF102" s="218">
        <v>0</v>
      </c>
      <c r="AG102" s="283">
        <f t="shared" si="6"/>
        <v>1.6945152542372883</v>
      </c>
      <c r="AH102" s="215" t="s">
        <v>101</v>
      </c>
      <c r="AI102" s="215" t="s">
        <v>101</v>
      </c>
      <c r="AJ102" s="283">
        <f t="shared" si="7"/>
        <v>0</v>
      </c>
      <c r="AK102" s="283">
        <f t="shared" si="8"/>
        <v>0.25</v>
      </c>
      <c r="AL102" s="215" t="s">
        <v>101</v>
      </c>
    </row>
    <row r="103" spans="1:38" ht="16.5" customHeight="1" x14ac:dyDescent="0.25">
      <c r="A103" s="151" t="s">
        <v>257</v>
      </c>
      <c r="B103" s="152" t="s">
        <v>258</v>
      </c>
      <c r="C103" s="215" t="s">
        <v>101</v>
      </c>
      <c r="D103" s="218">
        <v>0</v>
      </c>
      <c r="E103" s="218">
        <v>0</v>
      </c>
      <c r="F103" s="215" t="s">
        <v>101</v>
      </c>
      <c r="G103" s="215" t="s">
        <v>101</v>
      </c>
      <c r="H103" s="218">
        <v>0</v>
      </c>
      <c r="I103" s="218">
        <v>0</v>
      </c>
      <c r="J103" s="215" t="s">
        <v>101</v>
      </c>
      <c r="K103" s="218">
        <v>0</v>
      </c>
      <c r="L103" s="218">
        <v>0</v>
      </c>
      <c r="M103" s="215" t="s">
        <v>101</v>
      </c>
      <c r="N103" s="215" t="s">
        <v>101</v>
      </c>
      <c r="O103" s="218">
        <v>0</v>
      </c>
      <c r="P103" s="218">
        <v>0</v>
      </c>
      <c r="Q103" s="215" t="s">
        <v>101</v>
      </c>
      <c r="R103" s="218">
        <v>0</v>
      </c>
      <c r="S103" s="218">
        <v>0</v>
      </c>
      <c r="T103" s="215" t="s">
        <v>101</v>
      </c>
      <c r="U103" s="215" t="s">
        <v>101</v>
      </c>
      <c r="V103" s="218">
        <v>0</v>
      </c>
      <c r="W103" s="218">
        <v>0</v>
      </c>
      <c r="X103" s="215" t="s">
        <v>101</v>
      </c>
      <c r="Y103" s="218">
        <v>0</v>
      </c>
      <c r="Z103" s="218">
        <v>0</v>
      </c>
      <c r="AA103" s="215" t="s">
        <v>101</v>
      </c>
      <c r="AB103" s="215" t="s">
        <v>101</v>
      </c>
      <c r="AC103" s="218">
        <v>0</v>
      </c>
      <c r="AD103" s="218">
        <v>0</v>
      </c>
      <c r="AE103" s="215" t="s">
        <v>101</v>
      </c>
      <c r="AF103" s="218">
        <v>0</v>
      </c>
      <c r="AG103" s="283">
        <f t="shared" si="6"/>
        <v>0</v>
      </c>
      <c r="AH103" s="215" t="s">
        <v>101</v>
      </c>
      <c r="AI103" s="215" t="s">
        <v>101</v>
      </c>
      <c r="AJ103" s="283">
        <f t="shared" si="7"/>
        <v>0</v>
      </c>
      <c r="AK103" s="283">
        <f t="shared" si="8"/>
        <v>0</v>
      </c>
      <c r="AL103" s="215" t="s">
        <v>101</v>
      </c>
    </row>
    <row r="104" spans="1:38" x14ac:dyDescent="0.25">
      <c r="A104" s="151" t="s">
        <v>259</v>
      </c>
      <c r="B104" s="152" t="s">
        <v>260</v>
      </c>
      <c r="C104" s="215" t="s">
        <v>101</v>
      </c>
      <c r="D104" s="218">
        <f>SUM(D105:D109)</f>
        <v>0</v>
      </c>
      <c r="E104" s="218">
        <f>SUM(E105:E109)</f>
        <v>0</v>
      </c>
      <c r="F104" s="215" t="s">
        <v>101</v>
      </c>
      <c r="G104" s="215" t="s">
        <v>101</v>
      </c>
      <c r="H104" s="218">
        <f>SUM(H105:H109)</f>
        <v>0</v>
      </c>
      <c r="I104" s="218">
        <f>SUM(I105:I109)</f>
        <v>0</v>
      </c>
      <c r="J104" s="215" t="s">
        <v>101</v>
      </c>
      <c r="K104" s="218">
        <f>SUM(K105:K109)</f>
        <v>0</v>
      </c>
      <c r="L104" s="218">
        <f>SUM(L105:L109)</f>
        <v>0</v>
      </c>
      <c r="M104" s="215" t="s">
        <v>101</v>
      </c>
      <c r="N104" s="215" t="s">
        <v>101</v>
      </c>
      <c r="O104" s="218">
        <f>SUM(O105:O109)</f>
        <v>0</v>
      </c>
      <c r="P104" s="218">
        <f>SUM(P105:P109)</f>
        <v>0</v>
      </c>
      <c r="Q104" s="215" t="s">
        <v>101</v>
      </c>
      <c r="R104" s="218">
        <f>SUM(R105:R109)</f>
        <v>0</v>
      </c>
      <c r="S104" s="218">
        <f>SUM(S105:S109)</f>
        <v>0</v>
      </c>
      <c r="T104" s="215" t="s">
        <v>101</v>
      </c>
      <c r="U104" s="215" t="s">
        <v>101</v>
      </c>
      <c r="V104" s="218">
        <f>SUM(V105:V109)</f>
        <v>0</v>
      </c>
      <c r="W104" s="218">
        <f>SUM(W105:W109)</f>
        <v>0</v>
      </c>
      <c r="X104" s="215" t="s">
        <v>101</v>
      </c>
      <c r="Y104" s="218">
        <f>SUM(Y105:Y109)</f>
        <v>0</v>
      </c>
      <c r="Z104" s="218">
        <f>SUM(Z105:Z109)</f>
        <v>0</v>
      </c>
      <c r="AA104" s="215" t="s">
        <v>101</v>
      </c>
      <c r="AB104" s="215" t="s">
        <v>101</v>
      </c>
      <c r="AC104" s="218">
        <f>SUM(AC105:AC109)</f>
        <v>0</v>
      </c>
      <c r="AD104" s="218">
        <f>SUM(AD105:AD109)</f>
        <v>0</v>
      </c>
      <c r="AE104" s="215" t="s">
        <v>101</v>
      </c>
      <c r="AF104" s="218">
        <f>SUM(AF105:AF109)</f>
        <v>0</v>
      </c>
      <c r="AG104" s="218">
        <f>SUM(AG105:AG109)</f>
        <v>0</v>
      </c>
      <c r="AH104" s="215" t="s">
        <v>101</v>
      </c>
      <c r="AI104" s="215" t="s">
        <v>101</v>
      </c>
      <c r="AJ104" s="218">
        <f>SUM(AJ105:AJ109)</f>
        <v>0</v>
      </c>
      <c r="AK104" s="218">
        <f>SUM(AK105:AK109)</f>
        <v>0</v>
      </c>
      <c r="AL104" s="215" t="s">
        <v>101</v>
      </c>
    </row>
    <row r="105" spans="1:38" x14ac:dyDescent="0.25">
      <c r="A105" s="151" t="s">
        <v>259</v>
      </c>
      <c r="B105" s="225" t="s">
        <v>397</v>
      </c>
      <c r="C105" s="215" t="s">
        <v>101</v>
      </c>
      <c r="D105" s="218">
        <v>0</v>
      </c>
      <c r="E105" s="218">
        <v>0</v>
      </c>
      <c r="F105" s="215" t="s">
        <v>101</v>
      </c>
      <c r="G105" s="215" t="s">
        <v>101</v>
      </c>
      <c r="H105" s="218">
        <v>0</v>
      </c>
      <c r="I105" s="218">
        <v>0</v>
      </c>
      <c r="J105" s="215" t="s">
        <v>101</v>
      </c>
      <c r="K105" s="218">
        <v>0</v>
      </c>
      <c r="L105" s="218">
        <v>0</v>
      </c>
      <c r="M105" s="215" t="s">
        <v>101</v>
      </c>
      <c r="N105" s="215" t="s">
        <v>101</v>
      </c>
      <c r="O105" s="218">
        <v>0</v>
      </c>
      <c r="P105" s="218">
        <v>0</v>
      </c>
      <c r="Q105" s="215" t="s">
        <v>101</v>
      </c>
      <c r="R105" s="218">
        <v>0</v>
      </c>
      <c r="S105" s="218">
        <v>0</v>
      </c>
      <c r="T105" s="215" t="s">
        <v>101</v>
      </c>
      <c r="U105" s="215" t="s">
        <v>101</v>
      </c>
      <c r="V105" s="218">
        <v>0</v>
      </c>
      <c r="W105" s="218">
        <v>0</v>
      </c>
      <c r="X105" s="215" t="s">
        <v>101</v>
      </c>
      <c r="Y105" s="218">
        <v>0</v>
      </c>
      <c r="Z105" s="218">
        <v>0</v>
      </c>
      <c r="AA105" s="215" t="s">
        <v>101</v>
      </c>
      <c r="AB105" s="215" t="s">
        <v>101</v>
      </c>
      <c r="AC105" s="218">
        <v>0</v>
      </c>
      <c r="AD105" s="218">
        <v>0</v>
      </c>
      <c r="AE105" s="215" t="s">
        <v>101</v>
      </c>
      <c r="AF105" s="218">
        <v>0</v>
      </c>
      <c r="AG105" s="283">
        <f>E105+L105+S105+Z105</f>
        <v>0</v>
      </c>
      <c r="AH105" s="215" t="s">
        <v>101</v>
      </c>
      <c r="AI105" s="215" t="s">
        <v>101</v>
      </c>
      <c r="AJ105" s="283">
        <f t="shared" ref="AJ105:AK109" si="9">H105+O105+V105+AC105</f>
        <v>0</v>
      </c>
      <c r="AK105" s="283">
        <f t="shared" si="9"/>
        <v>0</v>
      </c>
      <c r="AL105" s="215" t="s">
        <v>101</v>
      </c>
    </row>
    <row r="106" spans="1:38" ht="31.5" x14ac:dyDescent="0.25">
      <c r="A106" s="151" t="s">
        <v>259</v>
      </c>
      <c r="B106" s="224" t="s">
        <v>398</v>
      </c>
      <c r="C106" s="215" t="s">
        <v>101</v>
      </c>
      <c r="D106" s="218">
        <v>0</v>
      </c>
      <c r="E106" s="218">
        <v>0</v>
      </c>
      <c r="F106" s="215" t="s">
        <v>101</v>
      </c>
      <c r="G106" s="215" t="s">
        <v>101</v>
      </c>
      <c r="H106" s="218">
        <v>0</v>
      </c>
      <c r="I106" s="218">
        <v>0</v>
      </c>
      <c r="J106" s="215" t="s">
        <v>101</v>
      </c>
      <c r="K106" s="218">
        <v>0</v>
      </c>
      <c r="L106" s="218">
        <v>0</v>
      </c>
      <c r="M106" s="215" t="s">
        <v>101</v>
      </c>
      <c r="N106" s="215" t="s">
        <v>101</v>
      </c>
      <c r="O106" s="218">
        <v>0</v>
      </c>
      <c r="P106" s="218">
        <v>0</v>
      </c>
      <c r="Q106" s="215" t="s">
        <v>101</v>
      </c>
      <c r="R106" s="218">
        <v>0</v>
      </c>
      <c r="S106" s="218"/>
      <c r="T106" s="215" t="s">
        <v>101</v>
      </c>
      <c r="U106" s="215" t="s">
        <v>101</v>
      </c>
      <c r="V106" s="218"/>
      <c r="W106" s="218">
        <v>0</v>
      </c>
      <c r="X106" s="215" t="s">
        <v>101</v>
      </c>
      <c r="Y106" s="218">
        <v>0</v>
      </c>
      <c r="Z106" s="218">
        <v>0</v>
      </c>
      <c r="AA106" s="215" t="s">
        <v>101</v>
      </c>
      <c r="AB106" s="215" t="s">
        <v>101</v>
      </c>
      <c r="AC106" s="218">
        <v>0</v>
      </c>
      <c r="AD106" s="218">
        <v>0</v>
      </c>
      <c r="AE106" s="215" t="s">
        <v>101</v>
      </c>
      <c r="AF106" s="218">
        <v>0</v>
      </c>
      <c r="AG106" s="283">
        <f>E106+L106+S106+Z106</f>
        <v>0</v>
      </c>
      <c r="AH106" s="215" t="s">
        <v>101</v>
      </c>
      <c r="AI106" s="215" t="s">
        <v>101</v>
      </c>
      <c r="AJ106" s="283">
        <f t="shared" si="9"/>
        <v>0</v>
      </c>
      <c r="AK106" s="283">
        <f t="shared" si="9"/>
        <v>0</v>
      </c>
      <c r="AL106" s="215" t="s">
        <v>101</v>
      </c>
    </row>
    <row r="107" spans="1:38" x14ac:dyDescent="0.25">
      <c r="A107" s="151" t="s">
        <v>259</v>
      </c>
      <c r="B107" s="242" t="s">
        <v>545</v>
      </c>
      <c r="C107" s="215" t="s">
        <v>101</v>
      </c>
      <c r="D107" s="218">
        <v>0</v>
      </c>
      <c r="E107" s="218">
        <v>0</v>
      </c>
      <c r="F107" s="215" t="s">
        <v>101</v>
      </c>
      <c r="G107" s="215" t="s">
        <v>101</v>
      </c>
      <c r="H107" s="218">
        <v>0</v>
      </c>
      <c r="I107" s="218">
        <v>0</v>
      </c>
      <c r="J107" s="215" t="s">
        <v>101</v>
      </c>
      <c r="K107" s="218">
        <v>0</v>
      </c>
      <c r="L107" s="218">
        <v>0</v>
      </c>
      <c r="M107" s="215" t="s">
        <v>101</v>
      </c>
      <c r="N107" s="215" t="s">
        <v>101</v>
      </c>
      <c r="O107" s="218">
        <v>0</v>
      </c>
      <c r="P107" s="218">
        <v>0</v>
      </c>
      <c r="Q107" s="215" t="s">
        <v>101</v>
      </c>
      <c r="R107" s="218">
        <v>0</v>
      </c>
      <c r="S107" s="218"/>
      <c r="T107" s="215" t="s">
        <v>101</v>
      </c>
      <c r="U107" s="215" t="s">
        <v>101</v>
      </c>
      <c r="V107" s="218">
        <v>0</v>
      </c>
      <c r="W107" s="218">
        <v>0</v>
      </c>
      <c r="X107" s="215" t="s">
        <v>101</v>
      </c>
      <c r="Y107" s="218">
        <v>0</v>
      </c>
      <c r="Z107" s="218">
        <v>0</v>
      </c>
      <c r="AA107" s="215" t="s">
        <v>101</v>
      </c>
      <c r="AB107" s="215" t="s">
        <v>101</v>
      </c>
      <c r="AC107" s="218">
        <v>0</v>
      </c>
      <c r="AD107" s="218">
        <v>0</v>
      </c>
      <c r="AE107" s="215" t="s">
        <v>101</v>
      </c>
      <c r="AF107" s="218">
        <v>0</v>
      </c>
      <c r="AG107" s="283">
        <f>E107+L107+S107+Z107</f>
        <v>0</v>
      </c>
      <c r="AH107" s="215" t="s">
        <v>101</v>
      </c>
      <c r="AI107" s="215" t="s">
        <v>101</v>
      </c>
      <c r="AJ107" s="283">
        <f t="shared" si="9"/>
        <v>0</v>
      </c>
      <c r="AK107" s="283">
        <f t="shared" si="9"/>
        <v>0</v>
      </c>
      <c r="AL107" s="215" t="s">
        <v>101</v>
      </c>
    </row>
    <row r="108" spans="1:38" x14ac:dyDescent="0.25">
      <c r="A108" s="151" t="s">
        <v>259</v>
      </c>
      <c r="B108" s="224" t="s">
        <v>546</v>
      </c>
      <c r="C108" s="215" t="s">
        <v>101</v>
      </c>
      <c r="D108" s="218">
        <v>0</v>
      </c>
      <c r="E108" s="218">
        <v>0</v>
      </c>
      <c r="F108" s="215" t="s">
        <v>101</v>
      </c>
      <c r="G108" s="215" t="s">
        <v>101</v>
      </c>
      <c r="H108" s="218">
        <v>0</v>
      </c>
      <c r="I108" s="218">
        <v>0</v>
      </c>
      <c r="J108" s="215" t="s">
        <v>101</v>
      </c>
      <c r="K108" s="218">
        <v>0</v>
      </c>
      <c r="L108" s="218">
        <v>0</v>
      </c>
      <c r="M108" s="215" t="s">
        <v>101</v>
      </c>
      <c r="N108" s="215" t="s">
        <v>101</v>
      </c>
      <c r="O108" s="218">
        <v>0</v>
      </c>
      <c r="P108" s="218">
        <v>0</v>
      </c>
      <c r="Q108" s="215" t="s">
        <v>101</v>
      </c>
      <c r="R108" s="218">
        <v>0</v>
      </c>
      <c r="S108" s="218"/>
      <c r="T108" s="215" t="s">
        <v>101</v>
      </c>
      <c r="U108" s="215" t="s">
        <v>101</v>
      </c>
      <c r="V108" s="218">
        <v>0</v>
      </c>
      <c r="W108" s="218">
        <v>0</v>
      </c>
      <c r="X108" s="215" t="s">
        <v>101</v>
      </c>
      <c r="Y108" s="218">
        <v>0</v>
      </c>
      <c r="Z108" s="218">
        <v>0</v>
      </c>
      <c r="AA108" s="215" t="s">
        <v>101</v>
      </c>
      <c r="AB108" s="215" t="s">
        <v>101</v>
      </c>
      <c r="AC108" s="218">
        <v>0</v>
      </c>
      <c r="AD108" s="218">
        <v>0</v>
      </c>
      <c r="AE108" s="215" t="s">
        <v>101</v>
      </c>
      <c r="AF108" s="218">
        <v>0</v>
      </c>
      <c r="AG108" s="283">
        <f>E108+L108+S108+Z108</f>
        <v>0</v>
      </c>
      <c r="AH108" s="215" t="s">
        <v>101</v>
      </c>
      <c r="AI108" s="215" t="s">
        <v>101</v>
      </c>
      <c r="AJ108" s="283">
        <f t="shared" si="9"/>
        <v>0</v>
      </c>
      <c r="AK108" s="283">
        <f t="shared" si="9"/>
        <v>0</v>
      </c>
      <c r="AL108" s="215" t="s">
        <v>101</v>
      </c>
    </row>
    <row r="109" spans="1:38" ht="20.25" customHeight="1" x14ac:dyDescent="0.25">
      <c r="A109" s="151" t="s">
        <v>259</v>
      </c>
      <c r="B109" s="162" t="s">
        <v>285</v>
      </c>
      <c r="C109" s="215" t="s">
        <v>101</v>
      </c>
      <c r="D109" s="231">
        <v>0</v>
      </c>
      <c r="E109" s="231">
        <v>0</v>
      </c>
      <c r="F109" s="215" t="s">
        <v>101</v>
      </c>
      <c r="G109" s="215" t="s">
        <v>101</v>
      </c>
      <c r="H109" s="231">
        <v>0</v>
      </c>
      <c r="I109" s="231">
        <v>0</v>
      </c>
      <c r="J109" s="215" t="s">
        <v>101</v>
      </c>
      <c r="K109" s="231">
        <v>0</v>
      </c>
      <c r="L109" s="231">
        <v>0</v>
      </c>
      <c r="M109" s="215" t="s">
        <v>101</v>
      </c>
      <c r="N109" s="215" t="s">
        <v>101</v>
      </c>
      <c r="O109" s="231">
        <v>0</v>
      </c>
      <c r="P109" s="231">
        <v>0</v>
      </c>
      <c r="Q109" s="215" t="s">
        <v>101</v>
      </c>
      <c r="R109" s="231">
        <v>0</v>
      </c>
      <c r="S109" s="231">
        <v>0</v>
      </c>
      <c r="T109" s="215" t="s">
        <v>101</v>
      </c>
      <c r="U109" s="215" t="s">
        <v>101</v>
      </c>
      <c r="V109" s="231">
        <v>0</v>
      </c>
      <c r="W109" s="231">
        <v>0</v>
      </c>
      <c r="X109" s="215" t="s">
        <v>101</v>
      </c>
      <c r="Y109" s="231">
        <v>0</v>
      </c>
      <c r="Z109" s="231">
        <v>0</v>
      </c>
      <c r="AA109" s="215" t="s">
        <v>101</v>
      </c>
      <c r="AB109" s="215" t="s">
        <v>101</v>
      </c>
      <c r="AC109" s="231">
        <v>0</v>
      </c>
      <c r="AD109" s="231">
        <v>0</v>
      </c>
      <c r="AE109" s="215" t="s">
        <v>101</v>
      </c>
      <c r="AF109" s="231">
        <v>0</v>
      </c>
      <c r="AG109" s="283">
        <f>E109+L109+S109+Z109</f>
        <v>0</v>
      </c>
      <c r="AH109" s="215" t="s">
        <v>101</v>
      </c>
      <c r="AI109" s="215" t="s">
        <v>101</v>
      </c>
      <c r="AJ109" s="283">
        <f t="shared" si="9"/>
        <v>0</v>
      </c>
      <c r="AK109" s="283">
        <f t="shared" si="9"/>
        <v>0</v>
      </c>
      <c r="AL109" s="215" t="s">
        <v>101</v>
      </c>
    </row>
    <row r="122" spans="36:36" x14ac:dyDescent="0.25">
      <c r="AJ122" s="178" t="s">
        <v>547</v>
      </c>
    </row>
  </sheetData>
  <mergeCells count="22">
    <mergeCell ref="AG17:AL17"/>
    <mergeCell ref="A12:AL12"/>
    <mergeCell ref="A13:AL13"/>
    <mergeCell ref="A14:AL14"/>
    <mergeCell ref="A15:A18"/>
    <mergeCell ref="B15:B18"/>
    <mergeCell ref="C15:C18"/>
    <mergeCell ref="D15:AL15"/>
    <mergeCell ref="D16:J16"/>
    <mergeCell ref="K16:Q16"/>
    <mergeCell ref="R16:X16"/>
    <mergeCell ref="Y16:AE16"/>
    <mergeCell ref="AF16:AL16"/>
    <mergeCell ref="E17:J17"/>
    <mergeCell ref="L17:Q17"/>
    <mergeCell ref="S17:X17"/>
    <mergeCell ref="Z17:AE17"/>
    <mergeCell ref="A4:AL4"/>
    <mergeCell ref="A5:AL5"/>
    <mergeCell ref="A7:AL7"/>
    <mergeCell ref="A8:AL8"/>
    <mergeCell ref="A10:AL10"/>
  </mergeCells>
  <pageMargins left="0.196527777777778" right="0.196527777777778" top="0.15763888888888899" bottom="0.15763888888888899" header="0.51180555555555496" footer="0.51180555555555496"/>
  <pageSetup paperSize="8"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W129"/>
  <sheetViews>
    <sheetView topLeftCell="A4" zoomScale="55" zoomScaleNormal="55" workbookViewId="0">
      <pane xSplit="2" ySplit="16" topLeftCell="C98" activePane="bottomRight" state="frozen"/>
      <selection activeCell="A4" sqref="A4"/>
      <selection pane="topRight" activeCell="C4" sqref="C4"/>
      <selection pane="bottomLeft" activeCell="A98" sqref="A98"/>
      <selection pane="bottomRight" activeCell="P120" sqref="P120"/>
    </sheetView>
  </sheetViews>
  <sheetFormatPr defaultRowHeight="15.75" x14ac:dyDescent="0.25"/>
  <cols>
    <col min="1" max="1" width="11.5703125" style="178"/>
    <col min="2" max="2" width="121.85546875" style="178" customWidth="1"/>
    <col min="3" max="3" width="15.42578125" style="178" customWidth="1"/>
    <col min="4" max="4" width="16.7109375" style="178" customWidth="1"/>
    <col min="5" max="5" width="9.28515625" style="178" customWidth="1"/>
    <col min="6" max="6" width="7.140625" style="178" customWidth="1"/>
    <col min="7" max="7" width="7.5703125" style="178" customWidth="1"/>
    <col min="8" max="8" width="8.140625" style="178" customWidth="1"/>
    <col min="9" max="9" width="8.5703125" style="178" customWidth="1"/>
    <col min="10" max="10" width="7.42578125" style="178" customWidth="1"/>
    <col min="11" max="11" width="17" style="178" customWidth="1"/>
    <col min="12" max="12" width="9" style="178" customWidth="1"/>
    <col min="13" max="13" width="7.5703125" style="178" customWidth="1"/>
    <col min="14" max="14" width="7.42578125" style="178" customWidth="1"/>
    <col min="15" max="15" width="7.85546875" style="178" customWidth="1"/>
    <col min="16" max="16" width="8" style="178" customWidth="1"/>
    <col min="17" max="17" width="7.140625" style="178" customWidth="1"/>
    <col min="18" max="18" width="16.5703125" style="178" customWidth="1"/>
    <col min="19" max="19" width="8.5703125" style="178" customWidth="1"/>
    <col min="20" max="20" width="7.5703125" style="178" customWidth="1"/>
    <col min="21" max="21" width="8.140625" style="178" customWidth="1"/>
    <col min="22" max="22" width="7.85546875" style="178" customWidth="1"/>
    <col min="23" max="23" width="8" style="178" customWidth="1"/>
    <col min="24" max="24" width="7.42578125" style="178" customWidth="1"/>
    <col min="25" max="25" width="16.42578125" style="178" customWidth="1"/>
    <col min="26" max="26" width="8.28515625" style="178" customWidth="1"/>
    <col min="27" max="28" width="7.42578125" style="178" customWidth="1"/>
    <col min="29" max="30" width="7.85546875" style="178" customWidth="1"/>
    <col min="31" max="31" width="7.5703125" style="178" customWidth="1"/>
    <col min="32" max="32" width="16.28515625" style="178" customWidth="1"/>
    <col min="33" max="34" width="9.140625" style="178" customWidth="1"/>
    <col min="35" max="35" width="6.85546875" style="178" customWidth="1"/>
    <col min="36" max="36" width="8.140625" style="178" customWidth="1"/>
    <col min="37" max="37" width="7.85546875" style="178" customWidth="1"/>
    <col min="38" max="38" width="7.42578125" style="178" customWidth="1"/>
    <col min="39" max="39" width="3.85546875" style="178" customWidth="1"/>
    <col min="40" max="40" width="6.28515625" style="178" customWidth="1"/>
    <col min="41" max="41" width="17.42578125" style="178" customWidth="1"/>
    <col min="42" max="42" width="23" style="178" customWidth="1"/>
    <col min="43" max="43" width="13.7109375" style="178" customWidth="1"/>
    <col min="44" max="44" width="24.28515625" style="178" customWidth="1"/>
    <col min="45" max="45" width="11.7109375" style="178" customWidth="1"/>
    <col min="46" max="46" width="18.85546875" style="178" customWidth="1"/>
    <col min="47" max="48" width="4.42578125" style="178" customWidth="1"/>
    <col min="49" max="49" width="4" style="178" customWidth="1"/>
    <col min="50" max="50" width="4.140625" style="178" customWidth="1"/>
    <col min="51" max="51" width="4.85546875" style="178" customWidth="1"/>
    <col min="52" max="52" width="5.42578125" style="178" customWidth="1"/>
    <col min="53" max="53" width="6" style="178" customWidth="1"/>
    <col min="54" max="54" width="6.28515625" style="178" customWidth="1"/>
    <col min="55" max="55" width="6" style="178" customWidth="1"/>
    <col min="56" max="57" width="5.42578125" style="178" customWidth="1"/>
    <col min="58" max="58" width="14" style="178" customWidth="1"/>
    <col min="59" max="68" width="5.42578125" style="178" customWidth="1"/>
    <col min="69" max="257" width="9.7109375" style="178" customWidth="1"/>
    <col min="258" max="1025" width="9.7109375" customWidth="1"/>
  </cols>
  <sheetData>
    <row r="1" spans="1:67" x14ac:dyDescent="0.25">
      <c r="O1" s="179"/>
      <c r="P1" s="179"/>
      <c r="Q1" s="179"/>
      <c r="R1" s="179"/>
      <c r="S1" s="179"/>
      <c r="T1" s="179"/>
      <c r="U1" s="179"/>
      <c r="V1" s="179"/>
      <c r="W1" s="179"/>
      <c r="X1" s="179"/>
      <c r="Y1" s="179"/>
      <c r="Z1" s="179"/>
      <c r="AA1" s="179"/>
      <c r="AB1" s="179"/>
      <c r="AC1" s="179"/>
      <c r="AL1" s="120" t="s">
        <v>499</v>
      </c>
    </row>
    <row r="2" spans="1:67" x14ac:dyDescent="0.25">
      <c r="O2" s="179"/>
      <c r="P2" s="179"/>
      <c r="Q2" s="179"/>
      <c r="R2" s="179"/>
      <c r="S2" s="179"/>
      <c r="T2" s="179"/>
      <c r="U2" s="179"/>
      <c r="V2" s="179"/>
      <c r="W2" s="179"/>
      <c r="X2" s="179"/>
      <c r="Y2" s="179"/>
      <c r="Z2" s="179"/>
      <c r="AA2" s="179"/>
      <c r="AB2" s="179"/>
      <c r="AC2" s="179"/>
      <c r="AL2" s="122" t="s">
        <v>1</v>
      </c>
    </row>
    <row r="3" spans="1:67" x14ac:dyDescent="0.25">
      <c r="O3" s="179"/>
      <c r="P3" s="179"/>
      <c r="Q3" s="179"/>
      <c r="R3" s="179"/>
      <c r="S3" s="179"/>
      <c r="T3" s="179"/>
      <c r="U3" s="179"/>
      <c r="V3" s="179"/>
      <c r="W3" s="179"/>
      <c r="X3" s="179"/>
      <c r="Y3" s="179"/>
      <c r="Z3" s="179"/>
      <c r="AA3" s="179"/>
      <c r="AB3" s="179"/>
      <c r="AC3" s="179"/>
      <c r="AL3" s="122" t="s">
        <v>2</v>
      </c>
    </row>
    <row r="4" spans="1:67" ht="18.75" x14ac:dyDescent="0.3">
      <c r="A4" s="12" t="s">
        <v>500</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row>
    <row r="5" spans="1:67" ht="18.75" x14ac:dyDescent="0.3">
      <c r="A5" s="12" t="s">
        <v>501</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67" x14ac:dyDescent="0.25">
      <c r="A6" s="26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row>
    <row r="7" spans="1:67" ht="18.75" x14ac:dyDescent="0.25">
      <c r="A7" s="11" t="s">
        <v>402</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row>
    <row r="8" spans="1:67" x14ac:dyDescent="0.25">
      <c r="A8" s="10" t="s">
        <v>6</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row>
    <row r="9" spans="1:67" x14ac:dyDescent="0.25">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row>
    <row r="10" spans="1:67" x14ac:dyDescent="0.25">
      <c r="A10" s="117" t="s">
        <v>502</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263"/>
      <c r="AN10" s="263"/>
      <c r="AO10" s="263"/>
      <c r="AP10" s="263"/>
      <c r="AQ10" s="263"/>
      <c r="AR10" s="263"/>
      <c r="AS10" s="263"/>
      <c r="AT10" s="263"/>
      <c r="AU10" s="263"/>
      <c r="AV10" s="263"/>
      <c r="AW10" s="263"/>
      <c r="AX10" s="263"/>
      <c r="AY10" s="263"/>
      <c r="AZ10" s="263"/>
      <c r="BA10" s="263"/>
      <c r="BB10" s="263"/>
      <c r="BC10" s="263"/>
      <c r="BD10" s="263"/>
      <c r="BE10" s="263"/>
      <c r="BF10" s="263"/>
    </row>
    <row r="11" spans="1:67" ht="18.75" x14ac:dyDescent="0.3">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2"/>
      <c r="AN11" s="282"/>
      <c r="AO11" s="282"/>
      <c r="AP11" s="282"/>
      <c r="AQ11" s="282"/>
      <c r="AR11" s="282"/>
      <c r="AS11" s="282"/>
      <c r="AT11" s="282"/>
      <c r="AU11" s="282"/>
      <c r="AV11" s="282"/>
      <c r="AW11" s="282"/>
      <c r="AX11" s="282"/>
    </row>
    <row r="12" spans="1:67" ht="18.75" x14ac:dyDescent="0.25">
      <c r="A12" s="104" t="s">
        <v>503</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row>
    <row r="13" spans="1:67" ht="15.75" customHeight="1" x14ac:dyDescent="0.25">
      <c r="A13" s="105" t="s">
        <v>504</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row>
    <row r="14" spans="1:67" x14ac:dyDescent="0.25">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268"/>
      <c r="AN14" s="268"/>
      <c r="AO14" s="268"/>
      <c r="AP14" s="268"/>
      <c r="AQ14" s="268"/>
      <c r="AR14" s="268"/>
      <c r="AS14" s="268"/>
      <c r="AT14" s="268"/>
      <c r="AU14" s="268"/>
      <c r="AV14" s="268"/>
      <c r="AW14" s="268"/>
      <c r="AX14" s="268"/>
      <c r="AY14" s="268"/>
      <c r="AZ14" s="268"/>
      <c r="BA14" s="268"/>
      <c r="BB14" s="268"/>
      <c r="BC14" s="268"/>
      <c r="BD14" s="268"/>
      <c r="BE14" s="268"/>
      <c r="BF14" s="268"/>
      <c r="BG14" s="237"/>
      <c r="BH14" s="237"/>
      <c r="BI14" s="237"/>
      <c r="BJ14" s="237"/>
      <c r="BK14" s="237"/>
      <c r="BL14" s="237"/>
    </row>
    <row r="15" spans="1:67" ht="19.5" customHeight="1" x14ac:dyDescent="0.25">
      <c r="A15" s="7" t="s">
        <v>10</v>
      </c>
      <c r="B15" s="7" t="s">
        <v>11</v>
      </c>
      <c r="C15" s="7" t="s">
        <v>12</v>
      </c>
      <c r="D15" s="102" t="s">
        <v>548</v>
      </c>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237"/>
      <c r="AN15" s="237"/>
      <c r="AO15" s="237"/>
      <c r="AP15" s="237"/>
    </row>
    <row r="16" spans="1:67" ht="34.5" customHeight="1" x14ac:dyDescent="0.25">
      <c r="A16" s="7"/>
      <c r="B16" s="7"/>
      <c r="C16" s="7"/>
      <c r="D16" s="102" t="s">
        <v>506</v>
      </c>
      <c r="E16" s="102"/>
      <c r="F16" s="102"/>
      <c r="G16" s="102"/>
      <c r="H16" s="102"/>
      <c r="I16" s="102"/>
      <c r="J16" s="102"/>
      <c r="K16" s="102" t="s">
        <v>507</v>
      </c>
      <c r="L16" s="102"/>
      <c r="M16" s="102"/>
      <c r="N16" s="102"/>
      <c r="O16" s="102"/>
      <c r="P16" s="102"/>
      <c r="Q16" s="102"/>
      <c r="R16" s="102" t="s">
        <v>508</v>
      </c>
      <c r="S16" s="102"/>
      <c r="T16" s="102"/>
      <c r="U16" s="102"/>
      <c r="V16" s="102"/>
      <c r="W16" s="102"/>
      <c r="X16" s="102"/>
      <c r="Y16" s="102" t="s">
        <v>509</v>
      </c>
      <c r="Z16" s="102"/>
      <c r="AA16" s="102"/>
      <c r="AB16" s="102"/>
      <c r="AC16" s="102"/>
      <c r="AD16" s="102"/>
      <c r="AE16" s="102"/>
      <c r="AF16" s="7" t="s">
        <v>549</v>
      </c>
      <c r="AG16" s="7"/>
      <c r="AH16" s="7"/>
      <c r="AI16" s="7"/>
      <c r="AJ16" s="7"/>
      <c r="AK16" s="7"/>
      <c r="AL16" s="7"/>
      <c r="AM16" s="237"/>
      <c r="AN16" s="237"/>
      <c r="AO16" s="237"/>
      <c r="AP16" s="237"/>
    </row>
    <row r="17" spans="1:38" ht="35.25" customHeight="1" x14ac:dyDescent="0.25">
      <c r="A17" s="7"/>
      <c r="B17" s="7"/>
      <c r="C17" s="7"/>
      <c r="D17" s="269" t="s">
        <v>448</v>
      </c>
      <c r="E17" s="102" t="s">
        <v>449</v>
      </c>
      <c r="F17" s="102"/>
      <c r="G17" s="102"/>
      <c r="H17" s="102"/>
      <c r="I17" s="102"/>
      <c r="J17" s="102"/>
      <c r="K17" s="269" t="s">
        <v>448</v>
      </c>
      <c r="L17" s="7" t="s">
        <v>449</v>
      </c>
      <c r="M17" s="7"/>
      <c r="N17" s="7"/>
      <c r="O17" s="7"/>
      <c r="P17" s="7"/>
      <c r="Q17" s="7"/>
      <c r="R17" s="269" t="s">
        <v>448</v>
      </c>
      <c r="S17" s="7" t="s">
        <v>449</v>
      </c>
      <c r="T17" s="7"/>
      <c r="U17" s="7"/>
      <c r="V17" s="7"/>
      <c r="W17" s="7"/>
      <c r="X17" s="7"/>
      <c r="Y17" s="269" t="s">
        <v>448</v>
      </c>
      <c r="Z17" s="7" t="s">
        <v>449</v>
      </c>
      <c r="AA17" s="7"/>
      <c r="AB17" s="7"/>
      <c r="AC17" s="7"/>
      <c r="AD17" s="7"/>
      <c r="AE17" s="7"/>
      <c r="AF17" s="269" t="s">
        <v>448</v>
      </c>
      <c r="AG17" s="7" t="s">
        <v>449</v>
      </c>
      <c r="AH17" s="7"/>
      <c r="AI17" s="7"/>
      <c r="AJ17" s="7"/>
      <c r="AK17" s="7"/>
      <c r="AL17" s="7"/>
    </row>
    <row r="18" spans="1:38" ht="94.5" customHeight="1" x14ac:dyDescent="0.25">
      <c r="A18" s="7"/>
      <c r="B18" s="7"/>
      <c r="C18" s="7"/>
      <c r="D18" s="199" t="s">
        <v>450</v>
      </c>
      <c r="E18" s="199" t="s">
        <v>450</v>
      </c>
      <c r="F18" s="272" t="s">
        <v>451</v>
      </c>
      <c r="G18" s="272" t="s">
        <v>452</v>
      </c>
      <c r="H18" s="272" t="s">
        <v>453</v>
      </c>
      <c r="I18" s="272" t="s">
        <v>454</v>
      </c>
      <c r="J18" s="272" t="s">
        <v>455</v>
      </c>
      <c r="K18" s="199" t="s">
        <v>450</v>
      </c>
      <c r="L18" s="199" t="s">
        <v>450</v>
      </c>
      <c r="M18" s="272" t="s">
        <v>451</v>
      </c>
      <c r="N18" s="272" t="s">
        <v>452</v>
      </c>
      <c r="O18" s="272" t="s">
        <v>453</v>
      </c>
      <c r="P18" s="272" t="s">
        <v>454</v>
      </c>
      <c r="Q18" s="272" t="s">
        <v>455</v>
      </c>
      <c r="R18" s="199" t="s">
        <v>450</v>
      </c>
      <c r="S18" s="199" t="s">
        <v>450</v>
      </c>
      <c r="T18" s="272" t="s">
        <v>451</v>
      </c>
      <c r="U18" s="272" t="s">
        <v>452</v>
      </c>
      <c r="V18" s="272" t="s">
        <v>453</v>
      </c>
      <c r="W18" s="272" t="s">
        <v>454</v>
      </c>
      <c r="X18" s="272" t="s">
        <v>455</v>
      </c>
      <c r="Y18" s="199" t="s">
        <v>450</v>
      </c>
      <c r="Z18" s="199" t="s">
        <v>450</v>
      </c>
      <c r="AA18" s="272" t="s">
        <v>451</v>
      </c>
      <c r="AB18" s="272" t="s">
        <v>452</v>
      </c>
      <c r="AC18" s="272" t="s">
        <v>453</v>
      </c>
      <c r="AD18" s="272" t="s">
        <v>454</v>
      </c>
      <c r="AE18" s="272" t="s">
        <v>455</v>
      </c>
      <c r="AF18" s="199" t="s">
        <v>450</v>
      </c>
      <c r="AG18" s="199" t="s">
        <v>450</v>
      </c>
      <c r="AH18" s="272" t="s">
        <v>451</v>
      </c>
      <c r="AI18" s="272" t="s">
        <v>452</v>
      </c>
      <c r="AJ18" s="272" t="s">
        <v>453</v>
      </c>
      <c r="AK18" s="272" t="s">
        <v>454</v>
      </c>
      <c r="AL18" s="272" t="s">
        <v>455</v>
      </c>
    </row>
    <row r="19" spans="1:38" x14ac:dyDescent="0.25">
      <c r="A19" s="270">
        <v>1</v>
      </c>
      <c r="B19" s="270">
        <v>2</v>
      </c>
      <c r="C19" s="270">
        <v>3</v>
      </c>
      <c r="D19" s="274" t="s">
        <v>511</v>
      </c>
      <c r="E19" s="274" t="s">
        <v>512</v>
      </c>
      <c r="F19" s="274" t="s">
        <v>513</v>
      </c>
      <c r="G19" s="274" t="s">
        <v>514</v>
      </c>
      <c r="H19" s="274" t="s">
        <v>515</v>
      </c>
      <c r="I19" s="274" t="s">
        <v>516</v>
      </c>
      <c r="J19" s="274" t="s">
        <v>517</v>
      </c>
      <c r="K19" s="274" t="s">
        <v>518</v>
      </c>
      <c r="L19" s="274" t="s">
        <v>519</v>
      </c>
      <c r="M19" s="274" t="s">
        <v>520</v>
      </c>
      <c r="N19" s="274" t="s">
        <v>521</v>
      </c>
      <c r="O19" s="274" t="s">
        <v>522</v>
      </c>
      <c r="P19" s="274" t="s">
        <v>523</v>
      </c>
      <c r="Q19" s="274" t="s">
        <v>524</v>
      </c>
      <c r="R19" s="274" t="s">
        <v>525</v>
      </c>
      <c r="S19" s="274" t="s">
        <v>526</v>
      </c>
      <c r="T19" s="274" t="s">
        <v>527</v>
      </c>
      <c r="U19" s="274" t="s">
        <v>528</v>
      </c>
      <c r="V19" s="274" t="s">
        <v>529</v>
      </c>
      <c r="W19" s="274" t="s">
        <v>530</v>
      </c>
      <c r="X19" s="274" t="s">
        <v>531</v>
      </c>
      <c r="Y19" s="274" t="s">
        <v>532</v>
      </c>
      <c r="Z19" s="274" t="s">
        <v>533</v>
      </c>
      <c r="AA19" s="274" t="s">
        <v>534</v>
      </c>
      <c r="AB19" s="274" t="s">
        <v>535</v>
      </c>
      <c r="AC19" s="274" t="s">
        <v>536</v>
      </c>
      <c r="AD19" s="274" t="s">
        <v>537</v>
      </c>
      <c r="AE19" s="274" t="s">
        <v>538</v>
      </c>
      <c r="AF19" s="274" t="s">
        <v>539</v>
      </c>
      <c r="AG19" s="274" t="s">
        <v>540</v>
      </c>
      <c r="AH19" s="274" t="s">
        <v>541</v>
      </c>
      <c r="AI19" s="274" t="s">
        <v>542</v>
      </c>
      <c r="AJ19" s="274" t="s">
        <v>498</v>
      </c>
      <c r="AK19" s="274" t="s">
        <v>543</v>
      </c>
      <c r="AL19" s="274" t="s">
        <v>544</v>
      </c>
    </row>
    <row r="20" spans="1:38" ht="23.25" customHeight="1" x14ac:dyDescent="0.25">
      <c r="A20" s="140">
        <v>0</v>
      </c>
      <c r="B20" s="141" t="s">
        <v>100</v>
      </c>
      <c r="C20" s="142" t="s">
        <v>101</v>
      </c>
      <c r="D20" s="214">
        <f>SUM(D21:D26)</f>
        <v>0</v>
      </c>
      <c r="E20" s="214">
        <f>SUM(E21:E26)</f>
        <v>2.3541700000000003</v>
      </c>
      <c r="F20" s="213" t="s">
        <v>101</v>
      </c>
      <c r="G20" s="213" t="s">
        <v>101</v>
      </c>
      <c r="H20" s="214">
        <f>SUM(H21:H26)</f>
        <v>1.9200000000000002</v>
      </c>
      <c r="I20" s="214">
        <f>SUM(I21:I26)</f>
        <v>0</v>
      </c>
      <c r="J20" s="213" t="s">
        <v>101</v>
      </c>
      <c r="K20" s="214">
        <f>SUM(K21:K26)</f>
        <v>0</v>
      </c>
      <c r="L20" s="214">
        <f>SUM(L21:L26)</f>
        <v>1.1218925423728814</v>
      </c>
      <c r="M20" s="213" t="s">
        <v>101</v>
      </c>
      <c r="N20" s="213" t="s">
        <v>101</v>
      </c>
      <c r="O20" s="214">
        <f>SUM(O21:O26)</f>
        <v>0</v>
      </c>
      <c r="P20" s="214">
        <f>SUM(P21:P26)</f>
        <v>0</v>
      </c>
      <c r="Q20" s="213" t="s">
        <v>101</v>
      </c>
      <c r="R20" s="214">
        <f>SUM(R21:R26)</f>
        <v>0</v>
      </c>
      <c r="S20" s="214">
        <f>SUM(S21:S26)</f>
        <v>0</v>
      </c>
      <c r="T20" s="213" t="s">
        <v>101</v>
      </c>
      <c r="U20" s="213" t="s">
        <v>101</v>
      </c>
      <c r="V20" s="214">
        <f>SUM(V21:V26)</f>
        <v>0</v>
      </c>
      <c r="W20" s="214">
        <f>SUM(W21:W26)</f>
        <v>0</v>
      </c>
      <c r="X20" s="213" t="s">
        <v>101</v>
      </c>
      <c r="Y20" s="214">
        <f>SUM(Y21:Y26)</f>
        <v>0</v>
      </c>
      <c r="Z20" s="214">
        <f>SUM(Z21:Z26)</f>
        <v>3.3310111615254239</v>
      </c>
      <c r="AA20" s="213" t="s">
        <v>101</v>
      </c>
      <c r="AB20" s="213" t="s">
        <v>101</v>
      </c>
      <c r="AC20" s="214">
        <f>SUM(AC21:AC26)</f>
        <v>1.75</v>
      </c>
      <c r="AD20" s="214">
        <f>SUM(AD21:AD26)</f>
        <v>0</v>
      </c>
      <c r="AE20" s="213" t="s">
        <v>101</v>
      </c>
      <c r="AF20" s="214">
        <f>SUM(AF21:AF26)</f>
        <v>0</v>
      </c>
      <c r="AG20" s="214">
        <f>SUM(AG21:AG26)</f>
        <v>6.8070737038983058</v>
      </c>
      <c r="AH20" s="213" t="s">
        <v>101</v>
      </c>
      <c r="AI20" s="213" t="s">
        <v>101</v>
      </c>
      <c r="AJ20" s="214">
        <f>SUM(AJ21:AJ26)</f>
        <v>3.67</v>
      </c>
      <c r="AK20" s="214">
        <f>SUM(AK21:AK26)</f>
        <v>0</v>
      </c>
      <c r="AL20" s="213" t="s">
        <v>101</v>
      </c>
    </row>
    <row r="21" spans="1:38" ht="21" customHeight="1" x14ac:dyDescent="0.25">
      <c r="A21" s="136" t="s">
        <v>102</v>
      </c>
      <c r="B21" s="146" t="s">
        <v>103</v>
      </c>
      <c r="C21" s="147" t="s">
        <v>101</v>
      </c>
      <c r="D21" s="216">
        <f>D27</f>
        <v>0</v>
      </c>
      <c r="E21" s="216">
        <f>E27</f>
        <v>1.6120800000000002</v>
      </c>
      <c r="F21" s="215" t="s">
        <v>101</v>
      </c>
      <c r="G21" s="215" t="s">
        <v>101</v>
      </c>
      <c r="H21" s="216">
        <f>H27</f>
        <v>1.9200000000000002</v>
      </c>
      <c r="I21" s="216">
        <f>I27</f>
        <v>0</v>
      </c>
      <c r="J21" s="215" t="s">
        <v>101</v>
      </c>
      <c r="K21" s="216">
        <f>K27</f>
        <v>0</v>
      </c>
      <c r="L21" s="216">
        <f>L27</f>
        <v>0</v>
      </c>
      <c r="M21" s="215" t="s">
        <v>101</v>
      </c>
      <c r="N21" s="215" t="s">
        <v>101</v>
      </c>
      <c r="O21" s="216">
        <f>O27</f>
        <v>0</v>
      </c>
      <c r="P21" s="216">
        <f>P27</f>
        <v>0</v>
      </c>
      <c r="Q21" s="215" t="s">
        <v>101</v>
      </c>
      <c r="R21" s="216">
        <f>R27</f>
        <v>0</v>
      </c>
      <c r="S21" s="216">
        <f>S27</f>
        <v>0</v>
      </c>
      <c r="T21" s="215" t="s">
        <v>101</v>
      </c>
      <c r="U21" s="215" t="s">
        <v>101</v>
      </c>
      <c r="V21" s="216">
        <f>V27</f>
        <v>0</v>
      </c>
      <c r="W21" s="216">
        <f>W27</f>
        <v>0</v>
      </c>
      <c r="X21" s="215" t="s">
        <v>101</v>
      </c>
      <c r="Y21" s="216">
        <f>Y27</f>
        <v>0</v>
      </c>
      <c r="Z21" s="216">
        <f>Z27</f>
        <v>0</v>
      </c>
      <c r="AA21" s="215" t="s">
        <v>101</v>
      </c>
      <c r="AB21" s="215" t="s">
        <v>101</v>
      </c>
      <c r="AC21" s="216">
        <f>AC27</f>
        <v>0</v>
      </c>
      <c r="AD21" s="216">
        <f>AD27</f>
        <v>0</v>
      </c>
      <c r="AE21" s="215" t="s">
        <v>101</v>
      </c>
      <c r="AF21" s="216">
        <f>AF27</f>
        <v>0</v>
      </c>
      <c r="AG21" s="216">
        <f>AG27</f>
        <v>1.6120800000000002</v>
      </c>
      <c r="AH21" s="215" t="s">
        <v>101</v>
      </c>
      <c r="AI21" s="215" t="s">
        <v>101</v>
      </c>
      <c r="AJ21" s="216">
        <f>AJ27</f>
        <v>1.9200000000000002</v>
      </c>
      <c r="AK21" s="216">
        <f>AK27</f>
        <v>0</v>
      </c>
      <c r="AL21" s="215" t="s">
        <v>101</v>
      </c>
    </row>
    <row r="22" spans="1:38" ht="21.75" customHeight="1" x14ac:dyDescent="0.25">
      <c r="A22" s="136" t="s">
        <v>104</v>
      </c>
      <c r="B22" s="146" t="s">
        <v>105</v>
      </c>
      <c r="C22" s="147" t="s">
        <v>101</v>
      </c>
      <c r="D22" s="216">
        <f>D50</f>
        <v>0</v>
      </c>
      <c r="E22" s="216">
        <f>E50</f>
        <v>0.56208999999999998</v>
      </c>
      <c r="F22" s="215" t="s">
        <v>101</v>
      </c>
      <c r="G22" s="215" t="s">
        <v>101</v>
      </c>
      <c r="H22" s="216">
        <f>H50</f>
        <v>0</v>
      </c>
      <c r="I22" s="216">
        <f>I50</f>
        <v>0</v>
      </c>
      <c r="J22" s="215" t="s">
        <v>101</v>
      </c>
      <c r="K22" s="216">
        <f>K50</f>
        <v>0</v>
      </c>
      <c r="L22" s="216">
        <f>L50</f>
        <v>0.78290999999999999</v>
      </c>
      <c r="M22" s="215" t="s">
        <v>101</v>
      </c>
      <c r="N22" s="215" t="s">
        <v>101</v>
      </c>
      <c r="O22" s="216">
        <f>O50</f>
        <v>0</v>
      </c>
      <c r="P22" s="216">
        <f>P50</f>
        <v>0</v>
      </c>
      <c r="Q22" s="215" t="s">
        <v>101</v>
      </c>
      <c r="R22" s="216">
        <f>R50</f>
        <v>0</v>
      </c>
      <c r="S22" s="216">
        <f>S50</f>
        <v>0</v>
      </c>
      <c r="T22" s="215" t="s">
        <v>101</v>
      </c>
      <c r="U22" s="215" t="s">
        <v>101</v>
      </c>
      <c r="V22" s="216">
        <f>V50</f>
        <v>0</v>
      </c>
      <c r="W22" s="216">
        <f>W50</f>
        <v>0</v>
      </c>
      <c r="X22" s="215" t="s">
        <v>101</v>
      </c>
      <c r="Y22" s="216">
        <f>Y50</f>
        <v>0</v>
      </c>
      <c r="Z22" s="216">
        <f>Z50</f>
        <v>1.0986911615254238</v>
      </c>
      <c r="AA22" s="215" t="s">
        <v>101</v>
      </c>
      <c r="AB22" s="215" t="s">
        <v>101</v>
      </c>
      <c r="AC22" s="216">
        <f>AC50</f>
        <v>0.55000000000000004</v>
      </c>
      <c r="AD22" s="216">
        <f>AD50</f>
        <v>0</v>
      </c>
      <c r="AE22" s="215" t="s">
        <v>101</v>
      </c>
      <c r="AF22" s="216">
        <f>AF50</f>
        <v>0</v>
      </c>
      <c r="AG22" s="216">
        <f>AG50</f>
        <v>2.4436911615254235</v>
      </c>
      <c r="AH22" s="215" t="s">
        <v>101</v>
      </c>
      <c r="AI22" s="215" t="s">
        <v>101</v>
      </c>
      <c r="AJ22" s="216">
        <f>AJ50</f>
        <v>0.55000000000000004</v>
      </c>
      <c r="AK22" s="216">
        <f>AK50</f>
        <v>0</v>
      </c>
      <c r="AL22" s="215" t="s">
        <v>101</v>
      </c>
    </row>
    <row r="23" spans="1:38" ht="35.25" customHeight="1" x14ac:dyDescent="0.25">
      <c r="A23" s="136" t="s">
        <v>106</v>
      </c>
      <c r="B23" s="146" t="s">
        <v>107</v>
      </c>
      <c r="C23" s="147" t="s">
        <v>101</v>
      </c>
      <c r="D23" s="216">
        <f>D91</f>
        <v>0</v>
      </c>
      <c r="E23" s="216">
        <f>E91</f>
        <v>0</v>
      </c>
      <c r="F23" s="215" t="s">
        <v>101</v>
      </c>
      <c r="G23" s="215" t="s">
        <v>101</v>
      </c>
      <c r="H23" s="216">
        <f>H91</f>
        <v>0</v>
      </c>
      <c r="I23" s="216">
        <f>I91</f>
        <v>0</v>
      </c>
      <c r="J23" s="215" t="s">
        <v>101</v>
      </c>
      <c r="K23" s="216">
        <f>K91</f>
        <v>0</v>
      </c>
      <c r="L23" s="216">
        <f>L91</f>
        <v>0</v>
      </c>
      <c r="M23" s="215" t="s">
        <v>101</v>
      </c>
      <c r="N23" s="215" t="s">
        <v>101</v>
      </c>
      <c r="O23" s="216">
        <f>O91</f>
        <v>0</v>
      </c>
      <c r="P23" s="216">
        <f>P91</f>
        <v>0</v>
      </c>
      <c r="Q23" s="215" t="s">
        <v>101</v>
      </c>
      <c r="R23" s="216">
        <f>R91</f>
        <v>0</v>
      </c>
      <c r="S23" s="216">
        <f>S91</f>
        <v>0</v>
      </c>
      <c r="T23" s="215" t="s">
        <v>101</v>
      </c>
      <c r="U23" s="215" t="s">
        <v>101</v>
      </c>
      <c r="V23" s="216">
        <f>V91</f>
        <v>0</v>
      </c>
      <c r="W23" s="216">
        <f>W91</f>
        <v>0</v>
      </c>
      <c r="X23" s="215" t="s">
        <v>101</v>
      </c>
      <c r="Y23" s="216">
        <f>Y91</f>
        <v>0</v>
      </c>
      <c r="Z23" s="216">
        <f>Z91</f>
        <v>0</v>
      </c>
      <c r="AA23" s="215" t="s">
        <v>101</v>
      </c>
      <c r="AB23" s="215" t="s">
        <v>101</v>
      </c>
      <c r="AC23" s="216">
        <f>AC91</f>
        <v>0</v>
      </c>
      <c r="AD23" s="216">
        <f>AD91</f>
        <v>0</v>
      </c>
      <c r="AE23" s="215" t="s">
        <v>101</v>
      </c>
      <c r="AF23" s="216">
        <f>AF91</f>
        <v>0</v>
      </c>
      <c r="AG23" s="216">
        <f>AG91</f>
        <v>0</v>
      </c>
      <c r="AH23" s="215" t="s">
        <v>101</v>
      </c>
      <c r="AI23" s="215" t="s">
        <v>101</v>
      </c>
      <c r="AJ23" s="216">
        <f>AJ91</f>
        <v>0</v>
      </c>
      <c r="AK23" s="216">
        <f>AK91</f>
        <v>0</v>
      </c>
      <c r="AL23" s="215" t="s">
        <v>101</v>
      </c>
    </row>
    <row r="24" spans="1:38" ht="21" customHeight="1" x14ac:dyDescent="0.25">
      <c r="A24" s="136" t="s">
        <v>108</v>
      </c>
      <c r="B24" s="146" t="s">
        <v>109</v>
      </c>
      <c r="C24" s="147" t="s">
        <v>101</v>
      </c>
      <c r="D24" s="216">
        <f>D94</f>
        <v>0</v>
      </c>
      <c r="E24" s="216">
        <f>E94</f>
        <v>0</v>
      </c>
      <c r="F24" s="215" t="s">
        <v>101</v>
      </c>
      <c r="G24" s="215" t="s">
        <v>101</v>
      </c>
      <c r="H24" s="216">
        <f>H94</f>
        <v>0</v>
      </c>
      <c r="I24" s="216">
        <f>I94</f>
        <v>0</v>
      </c>
      <c r="J24" s="215" t="s">
        <v>101</v>
      </c>
      <c r="K24" s="216">
        <f>K94</f>
        <v>0</v>
      </c>
      <c r="L24" s="216">
        <f>L94</f>
        <v>0</v>
      </c>
      <c r="M24" s="215" t="s">
        <v>101</v>
      </c>
      <c r="N24" s="215" t="s">
        <v>101</v>
      </c>
      <c r="O24" s="216">
        <f>O94</f>
        <v>0</v>
      </c>
      <c r="P24" s="216">
        <f>P94</f>
        <v>0</v>
      </c>
      <c r="Q24" s="215" t="s">
        <v>101</v>
      </c>
      <c r="R24" s="216">
        <f>R94</f>
        <v>0</v>
      </c>
      <c r="S24" s="216">
        <f>S94</f>
        <v>0</v>
      </c>
      <c r="T24" s="215" t="s">
        <v>101</v>
      </c>
      <c r="U24" s="215" t="s">
        <v>101</v>
      </c>
      <c r="V24" s="216">
        <f>V94</f>
        <v>0</v>
      </c>
      <c r="W24" s="216">
        <f>W94</f>
        <v>0</v>
      </c>
      <c r="X24" s="215" t="s">
        <v>101</v>
      </c>
      <c r="Y24" s="216">
        <f>Y94</f>
        <v>0</v>
      </c>
      <c r="Z24" s="216">
        <f>Z94</f>
        <v>1.94232</v>
      </c>
      <c r="AA24" s="215" t="s">
        <v>101</v>
      </c>
      <c r="AB24" s="215" t="s">
        <v>101</v>
      </c>
      <c r="AC24" s="216">
        <f>AC94</f>
        <v>1.2</v>
      </c>
      <c r="AD24" s="216">
        <f>AD94</f>
        <v>0</v>
      </c>
      <c r="AE24" s="215" t="s">
        <v>101</v>
      </c>
      <c r="AF24" s="216">
        <f>AF94</f>
        <v>0</v>
      </c>
      <c r="AG24" s="216">
        <f>AG94</f>
        <v>1.94232</v>
      </c>
      <c r="AH24" s="215" t="s">
        <v>101</v>
      </c>
      <c r="AI24" s="215" t="s">
        <v>101</v>
      </c>
      <c r="AJ24" s="216">
        <f>AJ94</f>
        <v>1.2</v>
      </c>
      <c r="AK24" s="216">
        <f>AK94</f>
        <v>0</v>
      </c>
      <c r="AL24" s="215" t="s">
        <v>101</v>
      </c>
    </row>
    <row r="25" spans="1:38" ht="18.75" customHeight="1" x14ac:dyDescent="0.25">
      <c r="A25" s="136" t="s">
        <v>110</v>
      </c>
      <c r="B25" s="146" t="s">
        <v>111</v>
      </c>
      <c r="C25" s="147" t="s">
        <v>101</v>
      </c>
      <c r="D25" s="216">
        <f>D104</f>
        <v>0</v>
      </c>
      <c r="E25" s="216">
        <f>E104</f>
        <v>0</v>
      </c>
      <c r="F25" s="215" t="s">
        <v>101</v>
      </c>
      <c r="G25" s="215" t="s">
        <v>101</v>
      </c>
      <c r="H25" s="216">
        <f>H104</f>
        <v>0</v>
      </c>
      <c r="I25" s="216">
        <f>I104</f>
        <v>0</v>
      </c>
      <c r="J25" s="215" t="s">
        <v>101</v>
      </c>
      <c r="K25" s="216">
        <f>K104</f>
        <v>0</v>
      </c>
      <c r="L25" s="216">
        <f>L104</f>
        <v>0</v>
      </c>
      <c r="M25" s="215" t="s">
        <v>101</v>
      </c>
      <c r="N25" s="215" t="s">
        <v>101</v>
      </c>
      <c r="O25" s="216">
        <f>O104</f>
        <v>0</v>
      </c>
      <c r="P25" s="216">
        <f>P104</f>
        <v>0</v>
      </c>
      <c r="Q25" s="215" t="s">
        <v>101</v>
      </c>
      <c r="R25" s="216">
        <f>R104</f>
        <v>0</v>
      </c>
      <c r="S25" s="216">
        <f>S104</f>
        <v>0</v>
      </c>
      <c r="T25" s="215" t="s">
        <v>101</v>
      </c>
      <c r="U25" s="215" t="s">
        <v>101</v>
      </c>
      <c r="V25" s="216">
        <f>V104</f>
        <v>0</v>
      </c>
      <c r="W25" s="216">
        <f>W104</f>
        <v>0</v>
      </c>
      <c r="X25" s="215" t="s">
        <v>101</v>
      </c>
      <c r="Y25" s="216">
        <f>Y104</f>
        <v>0</v>
      </c>
      <c r="Z25" s="216">
        <f>Z104</f>
        <v>0</v>
      </c>
      <c r="AA25" s="215" t="s">
        <v>101</v>
      </c>
      <c r="AB25" s="215" t="s">
        <v>101</v>
      </c>
      <c r="AC25" s="216">
        <f>AC104</f>
        <v>0</v>
      </c>
      <c r="AD25" s="216">
        <f>AD104</f>
        <v>0</v>
      </c>
      <c r="AE25" s="215" t="s">
        <v>101</v>
      </c>
      <c r="AF25" s="216">
        <f>AF104</f>
        <v>0</v>
      </c>
      <c r="AG25" s="216">
        <f>AG104</f>
        <v>0</v>
      </c>
      <c r="AH25" s="215" t="s">
        <v>101</v>
      </c>
      <c r="AI25" s="215" t="s">
        <v>101</v>
      </c>
      <c r="AJ25" s="216">
        <f>AJ104</f>
        <v>0</v>
      </c>
      <c r="AK25" s="216">
        <f>AK104</f>
        <v>0</v>
      </c>
      <c r="AL25" s="215" t="s">
        <v>101</v>
      </c>
    </row>
    <row r="26" spans="1:38" ht="20.25" customHeight="1" x14ac:dyDescent="0.25">
      <c r="A26" s="136" t="s">
        <v>112</v>
      </c>
      <c r="B26" s="146" t="s">
        <v>113</v>
      </c>
      <c r="C26" s="147" t="s">
        <v>101</v>
      </c>
      <c r="D26" s="216">
        <f>D105</f>
        <v>0</v>
      </c>
      <c r="E26" s="216">
        <f>E105</f>
        <v>0.18</v>
      </c>
      <c r="F26" s="215" t="s">
        <v>101</v>
      </c>
      <c r="G26" s="215" t="s">
        <v>101</v>
      </c>
      <c r="H26" s="216">
        <f>H105</f>
        <v>0</v>
      </c>
      <c r="I26" s="216">
        <f>I105</f>
        <v>0</v>
      </c>
      <c r="J26" s="215" t="s">
        <v>101</v>
      </c>
      <c r="K26" s="216">
        <f>K105</f>
        <v>0</v>
      </c>
      <c r="L26" s="216">
        <f>L105</f>
        <v>0.33898254237288139</v>
      </c>
      <c r="M26" s="215" t="s">
        <v>101</v>
      </c>
      <c r="N26" s="215" t="s">
        <v>101</v>
      </c>
      <c r="O26" s="216">
        <f>O105</f>
        <v>0</v>
      </c>
      <c r="P26" s="216">
        <f>P105</f>
        <v>0</v>
      </c>
      <c r="Q26" s="215" t="s">
        <v>101</v>
      </c>
      <c r="R26" s="216">
        <f>R105</f>
        <v>0</v>
      </c>
      <c r="S26" s="216">
        <f>S105</f>
        <v>0</v>
      </c>
      <c r="T26" s="215" t="s">
        <v>101</v>
      </c>
      <c r="U26" s="215" t="s">
        <v>101</v>
      </c>
      <c r="V26" s="216">
        <f>V105</f>
        <v>0</v>
      </c>
      <c r="W26" s="216">
        <f>W105</f>
        <v>0</v>
      </c>
      <c r="X26" s="215" t="s">
        <v>101</v>
      </c>
      <c r="Y26" s="216">
        <f>Y105</f>
        <v>0</v>
      </c>
      <c r="Z26" s="216">
        <f>Z105</f>
        <v>0.28999999999999998</v>
      </c>
      <c r="AA26" s="215" t="s">
        <v>101</v>
      </c>
      <c r="AB26" s="215" t="s">
        <v>101</v>
      </c>
      <c r="AC26" s="216">
        <f>AC105</f>
        <v>0</v>
      </c>
      <c r="AD26" s="216">
        <f>AD105</f>
        <v>0</v>
      </c>
      <c r="AE26" s="215" t="s">
        <v>101</v>
      </c>
      <c r="AF26" s="216">
        <f>AF105</f>
        <v>0</v>
      </c>
      <c r="AG26" s="216">
        <f>AG105</f>
        <v>0.80898254237288136</v>
      </c>
      <c r="AH26" s="215" t="s">
        <v>101</v>
      </c>
      <c r="AI26" s="215" t="s">
        <v>101</v>
      </c>
      <c r="AJ26" s="216">
        <f>AJ105</f>
        <v>0</v>
      </c>
      <c r="AK26" s="216">
        <f>AK105</f>
        <v>0</v>
      </c>
      <c r="AL26" s="215" t="s">
        <v>101</v>
      </c>
    </row>
    <row r="27" spans="1:38" ht="19.5" customHeight="1" x14ac:dyDescent="0.25">
      <c r="A27" s="151" t="s">
        <v>114</v>
      </c>
      <c r="B27" s="152" t="s">
        <v>115</v>
      </c>
      <c r="C27" s="147" t="s">
        <v>101</v>
      </c>
      <c r="D27" s="218">
        <f>D28</f>
        <v>0</v>
      </c>
      <c r="E27" s="218">
        <f>E28</f>
        <v>1.6120800000000002</v>
      </c>
      <c r="F27" s="215" t="s">
        <v>101</v>
      </c>
      <c r="G27" s="215" t="s">
        <v>101</v>
      </c>
      <c r="H27" s="218">
        <f>H28</f>
        <v>1.9200000000000002</v>
      </c>
      <c r="I27" s="218">
        <f>I28</f>
        <v>0</v>
      </c>
      <c r="J27" s="215" t="s">
        <v>101</v>
      </c>
      <c r="K27" s="218">
        <f>K28</f>
        <v>0</v>
      </c>
      <c r="L27" s="218">
        <f>L28</f>
        <v>0</v>
      </c>
      <c r="M27" s="215" t="s">
        <v>101</v>
      </c>
      <c r="N27" s="215" t="s">
        <v>101</v>
      </c>
      <c r="O27" s="218">
        <f>O28</f>
        <v>0</v>
      </c>
      <c r="P27" s="218">
        <f>P28</f>
        <v>0</v>
      </c>
      <c r="Q27" s="215" t="s">
        <v>101</v>
      </c>
      <c r="R27" s="218">
        <f>R28</f>
        <v>0</v>
      </c>
      <c r="S27" s="218">
        <f>S28</f>
        <v>0</v>
      </c>
      <c r="T27" s="215" t="s">
        <v>101</v>
      </c>
      <c r="U27" s="215" t="s">
        <v>101</v>
      </c>
      <c r="V27" s="218">
        <f>V28</f>
        <v>0</v>
      </c>
      <c r="W27" s="218">
        <f>W28</f>
        <v>0</v>
      </c>
      <c r="X27" s="215" t="s">
        <v>101</v>
      </c>
      <c r="Y27" s="218">
        <f>Y28</f>
        <v>0</v>
      </c>
      <c r="Z27" s="218">
        <f>Z28</f>
        <v>0</v>
      </c>
      <c r="AA27" s="215" t="s">
        <v>101</v>
      </c>
      <c r="AB27" s="215" t="s">
        <v>101</v>
      </c>
      <c r="AC27" s="218">
        <f>AC28</f>
        <v>0</v>
      </c>
      <c r="AD27" s="218">
        <f>AD28</f>
        <v>0</v>
      </c>
      <c r="AE27" s="215" t="s">
        <v>101</v>
      </c>
      <c r="AF27" s="218">
        <f>AF28</f>
        <v>0</v>
      </c>
      <c r="AG27" s="283">
        <f t="shared" ref="AG27:AG58" si="0">E27+L27+S27+Z27</f>
        <v>1.6120800000000002</v>
      </c>
      <c r="AH27" s="215" t="s">
        <v>101</v>
      </c>
      <c r="AI27" s="215" t="s">
        <v>101</v>
      </c>
      <c r="AJ27" s="283">
        <f t="shared" ref="AJ27:AJ58" si="1">H27+O27+V27+AC27</f>
        <v>1.9200000000000002</v>
      </c>
      <c r="AK27" s="283">
        <f t="shared" ref="AK27:AK58" si="2">I27+P27+W27+AD27</f>
        <v>0</v>
      </c>
      <c r="AL27" s="215" t="s">
        <v>101</v>
      </c>
    </row>
    <row r="28" spans="1:38" ht="20.25" customHeight="1" x14ac:dyDescent="0.25">
      <c r="A28" s="151" t="s">
        <v>116</v>
      </c>
      <c r="B28" s="152" t="s">
        <v>117</v>
      </c>
      <c r="C28" s="147" t="s">
        <v>101</v>
      </c>
      <c r="D28" s="218">
        <f>D29+D33+D34</f>
        <v>0</v>
      </c>
      <c r="E28" s="218">
        <f>E29+E33+E34</f>
        <v>1.6120800000000002</v>
      </c>
      <c r="F28" s="215" t="s">
        <v>101</v>
      </c>
      <c r="G28" s="215" t="s">
        <v>101</v>
      </c>
      <c r="H28" s="218">
        <f>H29+H33+H34</f>
        <v>1.9200000000000002</v>
      </c>
      <c r="I28" s="218">
        <f>I29+I33+I34</f>
        <v>0</v>
      </c>
      <c r="J28" s="215" t="s">
        <v>101</v>
      </c>
      <c r="K28" s="218">
        <f>K29+K33+K34</f>
        <v>0</v>
      </c>
      <c r="L28" s="218">
        <f>L29+L33+L34</f>
        <v>0</v>
      </c>
      <c r="M28" s="215" t="s">
        <v>101</v>
      </c>
      <c r="N28" s="215" t="s">
        <v>101</v>
      </c>
      <c r="O28" s="218">
        <f>O29+O33+O34</f>
        <v>0</v>
      </c>
      <c r="P28" s="218">
        <f>P29+P33+P34</f>
        <v>0</v>
      </c>
      <c r="Q28" s="215" t="s">
        <v>101</v>
      </c>
      <c r="R28" s="218">
        <f>R29+R33+R34</f>
        <v>0</v>
      </c>
      <c r="S28" s="218">
        <f>S29+S33+S34</f>
        <v>0</v>
      </c>
      <c r="T28" s="215" t="s">
        <v>101</v>
      </c>
      <c r="U28" s="215" t="s">
        <v>101</v>
      </c>
      <c r="V28" s="218">
        <f>V29+V33+V34</f>
        <v>0</v>
      </c>
      <c r="W28" s="218">
        <f>W29+W33+W34</f>
        <v>0</v>
      </c>
      <c r="X28" s="215" t="s">
        <v>101</v>
      </c>
      <c r="Y28" s="218">
        <f>Y29+Y33+Y34</f>
        <v>0</v>
      </c>
      <c r="Z28" s="218">
        <f>Z29+Z33+Z34</f>
        <v>0</v>
      </c>
      <c r="AA28" s="215" t="s">
        <v>101</v>
      </c>
      <c r="AB28" s="215" t="s">
        <v>101</v>
      </c>
      <c r="AC28" s="218">
        <f>AC29+AC33+AC34</f>
        <v>0</v>
      </c>
      <c r="AD28" s="218">
        <f>AD29+AD33+AD34</f>
        <v>0</v>
      </c>
      <c r="AE28" s="215" t="s">
        <v>101</v>
      </c>
      <c r="AF28" s="218">
        <f>AF29+AF33+AF34</f>
        <v>0</v>
      </c>
      <c r="AG28" s="283">
        <f t="shared" si="0"/>
        <v>1.6120800000000002</v>
      </c>
      <c r="AH28" s="215" t="s">
        <v>101</v>
      </c>
      <c r="AI28" s="215" t="s">
        <v>101</v>
      </c>
      <c r="AJ28" s="283">
        <f t="shared" si="1"/>
        <v>1.9200000000000002</v>
      </c>
      <c r="AK28" s="283">
        <f t="shared" si="2"/>
        <v>0</v>
      </c>
      <c r="AL28" s="215" t="s">
        <v>101</v>
      </c>
    </row>
    <row r="29" spans="1:38" ht="33.75" customHeight="1" x14ac:dyDescent="0.25">
      <c r="A29" s="151" t="s">
        <v>118</v>
      </c>
      <c r="B29" s="152" t="s">
        <v>119</v>
      </c>
      <c r="C29" s="147" t="s">
        <v>101</v>
      </c>
      <c r="D29" s="218">
        <f>SUM(D30:D32)</f>
        <v>0</v>
      </c>
      <c r="E29" s="218">
        <f>SUM(E30:E32)</f>
        <v>1.6120800000000002</v>
      </c>
      <c r="F29" s="215" t="s">
        <v>101</v>
      </c>
      <c r="G29" s="215" t="s">
        <v>101</v>
      </c>
      <c r="H29" s="218">
        <f>SUM(H30:H32)</f>
        <v>1.9200000000000002</v>
      </c>
      <c r="I29" s="218">
        <f>SUM(I30:I32)</f>
        <v>0</v>
      </c>
      <c r="J29" s="215" t="s">
        <v>101</v>
      </c>
      <c r="K29" s="218">
        <f>SUM(K30:K32)</f>
        <v>0</v>
      </c>
      <c r="L29" s="218">
        <f>SUM(L30:L32)</f>
        <v>0</v>
      </c>
      <c r="M29" s="215" t="s">
        <v>101</v>
      </c>
      <c r="N29" s="215" t="s">
        <v>101</v>
      </c>
      <c r="O29" s="218">
        <f>SUM(O30:O32)</f>
        <v>0</v>
      </c>
      <c r="P29" s="218">
        <f>SUM(P30:P32)</f>
        <v>0</v>
      </c>
      <c r="Q29" s="215" t="s">
        <v>101</v>
      </c>
      <c r="R29" s="218">
        <f>SUM(R30:R32)</f>
        <v>0</v>
      </c>
      <c r="S29" s="218">
        <f>SUM(S30:S32)</f>
        <v>0</v>
      </c>
      <c r="T29" s="215" t="s">
        <v>101</v>
      </c>
      <c r="U29" s="215" t="s">
        <v>101</v>
      </c>
      <c r="V29" s="218">
        <f>SUM(V30:V32)</f>
        <v>0</v>
      </c>
      <c r="W29" s="218">
        <f>SUM(W30:W32)</f>
        <v>0</v>
      </c>
      <c r="X29" s="215" t="s">
        <v>101</v>
      </c>
      <c r="Y29" s="218">
        <f>SUM(Y30:Y32)</f>
        <v>0</v>
      </c>
      <c r="Z29" s="218">
        <f>SUM(Z30:Z32)</f>
        <v>0</v>
      </c>
      <c r="AA29" s="215" t="s">
        <v>101</v>
      </c>
      <c r="AB29" s="215" t="s">
        <v>101</v>
      </c>
      <c r="AC29" s="218">
        <f>SUM(AC30:AC32)</f>
        <v>0</v>
      </c>
      <c r="AD29" s="218">
        <f>SUM(AD30:AD32)</f>
        <v>0</v>
      </c>
      <c r="AE29" s="215" t="s">
        <v>101</v>
      </c>
      <c r="AF29" s="218">
        <f>SUM(AF30:AF32)</f>
        <v>0</v>
      </c>
      <c r="AG29" s="283">
        <f t="shared" si="0"/>
        <v>1.6120800000000002</v>
      </c>
      <c r="AH29" s="215" t="s">
        <v>101</v>
      </c>
      <c r="AI29" s="215" t="s">
        <v>101</v>
      </c>
      <c r="AJ29" s="283">
        <f t="shared" si="1"/>
        <v>1.9200000000000002</v>
      </c>
      <c r="AK29" s="283">
        <f t="shared" si="2"/>
        <v>0</v>
      </c>
      <c r="AL29" s="215" t="s">
        <v>101</v>
      </c>
    </row>
    <row r="30" spans="1:38" ht="17.25" customHeight="1" x14ac:dyDescent="0.25">
      <c r="A30" s="151" t="s">
        <v>118</v>
      </c>
      <c r="B30" s="162" t="s">
        <v>120</v>
      </c>
      <c r="C30" s="147" t="s">
        <v>121</v>
      </c>
      <c r="D30" s="218">
        <v>0</v>
      </c>
      <c r="E30" s="218">
        <v>0</v>
      </c>
      <c r="F30" s="215" t="s">
        <v>101</v>
      </c>
      <c r="G30" s="215" t="s">
        <v>101</v>
      </c>
      <c r="H30" s="218">
        <v>0</v>
      </c>
      <c r="I30" s="218">
        <v>0</v>
      </c>
      <c r="J30" s="215" t="s">
        <v>101</v>
      </c>
      <c r="K30" s="218">
        <v>0</v>
      </c>
      <c r="L30" s="218">
        <v>0</v>
      </c>
      <c r="M30" s="215" t="s">
        <v>101</v>
      </c>
      <c r="N30" s="215" t="s">
        <v>101</v>
      </c>
      <c r="O30" s="218">
        <v>0</v>
      </c>
      <c r="P30" s="218">
        <v>0</v>
      </c>
      <c r="Q30" s="215" t="s">
        <v>101</v>
      </c>
      <c r="R30" s="218">
        <v>0</v>
      </c>
      <c r="S30" s="218">
        <v>0</v>
      </c>
      <c r="T30" s="215" t="s">
        <v>101</v>
      </c>
      <c r="U30" s="215" t="s">
        <v>101</v>
      </c>
      <c r="V30" s="218">
        <v>0</v>
      </c>
      <c r="W30" s="218">
        <v>0</v>
      </c>
      <c r="X30" s="215" t="s">
        <v>101</v>
      </c>
      <c r="Y30" s="218">
        <v>0</v>
      </c>
      <c r="Z30" s="218">
        <v>0</v>
      </c>
      <c r="AA30" s="215" t="s">
        <v>101</v>
      </c>
      <c r="AB30" s="215" t="s">
        <v>101</v>
      </c>
      <c r="AC30" s="218">
        <v>0</v>
      </c>
      <c r="AD30" s="218">
        <v>0</v>
      </c>
      <c r="AE30" s="215" t="s">
        <v>101</v>
      </c>
      <c r="AF30" s="218">
        <v>0</v>
      </c>
      <c r="AG30" s="283">
        <f t="shared" si="0"/>
        <v>0</v>
      </c>
      <c r="AH30" s="215" t="s">
        <v>101</v>
      </c>
      <c r="AI30" s="215" t="s">
        <v>101</v>
      </c>
      <c r="AJ30" s="283">
        <f t="shared" si="1"/>
        <v>0</v>
      </c>
      <c r="AK30" s="283">
        <f t="shared" si="2"/>
        <v>0</v>
      </c>
      <c r="AL30" s="215" t="s">
        <v>101</v>
      </c>
    </row>
    <row r="31" spans="1:38" ht="17.25" customHeight="1" x14ac:dyDescent="0.25">
      <c r="A31" s="151" t="s">
        <v>118</v>
      </c>
      <c r="B31" s="158" t="s">
        <v>122</v>
      </c>
      <c r="C31" s="147" t="s">
        <v>123</v>
      </c>
      <c r="D31" s="218">
        <v>0</v>
      </c>
      <c r="E31" s="257">
        <f>0.95028</f>
        <v>0.95028000000000001</v>
      </c>
      <c r="F31" s="215" t="s">
        <v>101</v>
      </c>
      <c r="G31" s="215" t="s">
        <v>101</v>
      </c>
      <c r="H31" s="216">
        <v>1.1200000000000001</v>
      </c>
      <c r="I31" s="218">
        <v>0</v>
      </c>
      <c r="J31" s="215" t="s">
        <v>101</v>
      </c>
      <c r="K31" s="218">
        <v>0</v>
      </c>
      <c r="L31" s="218">
        <v>0</v>
      </c>
      <c r="M31" s="215" t="s">
        <v>101</v>
      </c>
      <c r="N31" s="215" t="s">
        <v>101</v>
      </c>
      <c r="O31" s="218">
        <v>0</v>
      </c>
      <c r="P31" s="218">
        <v>0</v>
      </c>
      <c r="Q31" s="215" t="s">
        <v>101</v>
      </c>
      <c r="R31" s="218">
        <v>0</v>
      </c>
      <c r="S31" s="218">
        <v>0</v>
      </c>
      <c r="T31" s="215" t="s">
        <v>101</v>
      </c>
      <c r="U31" s="215" t="s">
        <v>101</v>
      </c>
      <c r="V31" s="218">
        <v>0</v>
      </c>
      <c r="W31" s="218">
        <v>0</v>
      </c>
      <c r="X31" s="215" t="s">
        <v>101</v>
      </c>
      <c r="Y31" s="218">
        <v>0</v>
      </c>
      <c r="Z31" s="218">
        <v>0</v>
      </c>
      <c r="AA31" s="215" t="s">
        <v>101</v>
      </c>
      <c r="AB31" s="215" t="s">
        <v>101</v>
      </c>
      <c r="AC31" s="218">
        <v>0</v>
      </c>
      <c r="AD31" s="218">
        <v>0</v>
      </c>
      <c r="AE31" s="215" t="s">
        <v>101</v>
      </c>
      <c r="AF31" s="218">
        <v>0</v>
      </c>
      <c r="AG31" s="283">
        <f t="shared" si="0"/>
        <v>0.95028000000000001</v>
      </c>
      <c r="AH31" s="215" t="s">
        <v>101</v>
      </c>
      <c r="AI31" s="215" t="s">
        <v>101</v>
      </c>
      <c r="AJ31" s="283">
        <f t="shared" si="1"/>
        <v>1.1200000000000001</v>
      </c>
      <c r="AK31" s="283">
        <f t="shared" si="2"/>
        <v>0</v>
      </c>
      <c r="AL31" s="215" t="s">
        <v>101</v>
      </c>
    </row>
    <row r="32" spans="1:38" ht="17.25" customHeight="1" x14ac:dyDescent="0.25">
      <c r="A32" s="151" t="s">
        <v>118</v>
      </c>
      <c r="B32" s="158" t="s">
        <v>124</v>
      </c>
      <c r="C32" s="147" t="s">
        <v>125</v>
      </c>
      <c r="D32" s="218">
        <v>0</v>
      </c>
      <c r="E32" s="257">
        <f>0.6618</f>
        <v>0.66180000000000005</v>
      </c>
      <c r="F32" s="215" t="s">
        <v>101</v>
      </c>
      <c r="G32" s="215" t="s">
        <v>101</v>
      </c>
      <c r="H32" s="218">
        <v>0.8</v>
      </c>
      <c r="I32" s="218">
        <v>0</v>
      </c>
      <c r="J32" s="215" t="s">
        <v>101</v>
      </c>
      <c r="K32" s="218">
        <v>0</v>
      </c>
      <c r="L32" s="218">
        <v>0</v>
      </c>
      <c r="M32" s="215" t="s">
        <v>101</v>
      </c>
      <c r="N32" s="215" t="s">
        <v>101</v>
      </c>
      <c r="O32" s="218">
        <v>0</v>
      </c>
      <c r="P32" s="218">
        <v>0</v>
      </c>
      <c r="Q32" s="215" t="s">
        <v>101</v>
      </c>
      <c r="R32" s="218">
        <v>0</v>
      </c>
      <c r="S32" s="218">
        <v>0</v>
      </c>
      <c r="T32" s="215" t="s">
        <v>101</v>
      </c>
      <c r="U32" s="215" t="s">
        <v>101</v>
      </c>
      <c r="V32" s="218">
        <v>0</v>
      </c>
      <c r="W32" s="218">
        <v>0</v>
      </c>
      <c r="X32" s="215" t="s">
        <v>101</v>
      </c>
      <c r="Y32" s="218">
        <v>0</v>
      </c>
      <c r="Z32" s="218">
        <v>0</v>
      </c>
      <c r="AA32" s="215" t="s">
        <v>101</v>
      </c>
      <c r="AB32" s="215" t="s">
        <v>101</v>
      </c>
      <c r="AC32" s="218">
        <v>0</v>
      </c>
      <c r="AD32" s="218">
        <v>0</v>
      </c>
      <c r="AE32" s="215" t="s">
        <v>101</v>
      </c>
      <c r="AF32" s="218">
        <v>0</v>
      </c>
      <c r="AG32" s="283">
        <f t="shared" si="0"/>
        <v>0.66180000000000005</v>
      </c>
      <c r="AH32" s="215" t="s">
        <v>101</v>
      </c>
      <c r="AI32" s="215" t="s">
        <v>101</v>
      </c>
      <c r="AJ32" s="283">
        <f t="shared" si="1"/>
        <v>0.8</v>
      </c>
      <c r="AK32" s="283">
        <f t="shared" si="2"/>
        <v>0</v>
      </c>
      <c r="AL32" s="215" t="s">
        <v>101</v>
      </c>
    </row>
    <row r="33" spans="1:38" ht="35.25" customHeight="1" x14ac:dyDescent="0.25">
      <c r="A33" s="151" t="s">
        <v>126</v>
      </c>
      <c r="B33" s="152" t="s">
        <v>127</v>
      </c>
      <c r="C33" s="147" t="s">
        <v>101</v>
      </c>
      <c r="D33" s="218">
        <v>0</v>
      </c>
      <c r="E33" s="218">
        <v>0</v>
      </c>
      <c r="F33" s="215" t="s">
        <v>101</v>
      </c>
      <c r="G33" s="215" t="s">
        <v>101</v>
      </c>
      <c r="H33" s="218">
        <v>0</v>
      </c>
      <c r="I33" s="218">
        <v>0</v>
      </c>
      <c r="J33" s="215" t="s">
        <v>101</v>
      </c>
      <c r="K33" s="218">
        <v>0</v>
      </c>
      <c r="L33" s="218">
        <v>0</v>
      </c>
      <c r="M33" s="215" t="s">
        <v>101</v>
      </c>
      <c r="N33" s="215" t="s">
        <v>101</v>
      </c>
      <c r="O33" s="218">
        <v>0</v>
      </c>
      <c r="P33" s="218">
        <v>0</v>
      </c>
      <c r="Q33" s="215" t="s">
        <v>101</v>
      </c>
      <c r="R33" s="218">
        <v>0</v>
      </c>
      <c r="S33" s="218">
        <v>0</v>
      </c>
      <c r="T33" s="215" t="s">
        <v>101</v>
      </c>
      <c r="U33" s="215" t="s">
        <v>101</v>
      </c>
      <c r="V33" s="218">
        <v>0</v>
      </c>
      <c r="W33" s="218">
        <v>0</v>
      </c>
      <c r="X33" s="215" t="s">
        <v>101</v>
      </c>
      <c r="Y33" s="218">
        <v>0</v>
      </c>
      <c r="Z33" s="218">
        <v>0</v>
      </c>
      <c r="AA33" s="215" t="s">
        <v>101</v>
      </c>
      <c r="AB33" s="215" t="s">
        <v>101</v>
      </c>
      <c r="AC33" s="218">
        <v>0</v>
      </c>
      <c r="AD33" s="218">
        <v>0</v>
      </c>
      <c r="AE33" s="215" t="s">
        <v>101</v>
      </c>
      <c r="AF33" s="218">
        <v>0</v>
      </c>
      <c r="AG33" s="283">
        <f t="shared" si="0"/>
        <v>0</v>
      </c>
      <c r="AH33" s="215" t="s">
        <v>101</v>
      </c>
      <c r="AI33" s="215" t="s">
        <v>101</v>
      </c>
      <c r="AJ33" s="283">
        <f t="shared" si="1"/>
        <v>0</v>
      </c>
      <c r="AK33" s="283">
        <f t="shared" si="2"/>
        <v>0</v>
      </c>
      <c r="AL33" s="215" t="s">
        <v>101</v>
      </c>
    </row>
    <row r="34" spans="1:38" ht="20.25" customHeight="1" x14ac:dyDescent="0.25">
      <c r="A34" s="151" t="s">
        <v>128</v>
      </c>
      <c r="B34" s="152" t="s">
        <v>129</v>
      </c>
      <c r="C34" s="147" t="s">
        <v>101</v>
      </c>
      <c r="D34" s="218">
        <v>0</v>
      </c>
      <c r="E34" s="218">
        <v>0</v>
      </c>
      <c r="F34" s="215" t="s">
        <v>101</v>
      </c>
      <c r="G34" s="215" t="s">
        <v>101</v>
      </c>
      <c r="H34" s="218">
        <v>0</v>
      </c>
      <c r="I34" s="218">
        <v>0</v>
      </c>
      <c r="J34" s="215" t="s">
        <v>101</v>
      </c>
      <c r="K34" s="218">
        <v>0</v>
      </c>
      <c r="L34" s="218">
        <v>0</v>
      </c>
      <c r="M34" s="215" t="s">
        <v>101</v>
      </c>
      <c r="N34" s="215" t="s">
        <v>101</v>
      </c>
      <c r="O34" s="218">
        <v>0</v>
      </c>
      <c r="P34" s="218">
        <v>0</v>
      </c>
      <c r="Q34" s="215" t="s">
        <v>101</v>
      </c>
      <c r="R34" s="218">
        <v>0</v>
      </c>
      <c r="S34" s="218">
        <v>0</v>
      </c>
      <c r="T34" s="215" t="s">
        <v>101</v>
      </c>
      <c r="U34" s="215" t="s">
        <v>101</v>
      </c>
      <c r="V34" s="218">
        <v>0</v>
      </c>
      <c r="W34" s="218">
        <v>0</v>
      </c>
      <c r="X34" s="215" t="s">
        <v>101</v>
      </c>
      <c r="Y34" s="218">
        <v>0</v>
      </c>
      <c r="Z34" s="218">
        <v>0</v>
      </c>
      <c r="AA34" s="215" t="s">
        <v>101</v>
      </c>
      <c r="AB34" s="215" t="s">
        <v>101</v>
      </c>
      <c r="AC34" s="218">
        <v>0</v>
      </c>
      <c r="AD34" s="218">
        <v>0</v>
      </c>
      <c r="AE34" s="215" t="s">
        <v>101</v>
      </c>
      <c r="AF34" s="218">
        <v>0</v>
      </c>
      <c r="AG34" s="283">
        <f t="shared" si="0"/>
        <v>0</v>
      </c>
      <c r="AH34" s="215" t="s">
        <v>101</v>
      </c>
      <c r="AI34" s="215" t="s">
        <v>101</v>
      </c>
      <c r="AJ34" s="283">
        <f t="shared" si="1"/>
        <v>0</v>
      </c>
      <c r="AK34" s="283">
        <f t="shared" si="2"/>
        <v>0</v>
      </c>
      <c r="AL34" s="215" t="s">
        <v>101</v>
      </c>
    </row>
    <row r="35" spans="1:38" ht="18.75" customHeight="1" x14ac:dyDescent="0.25">
      <c r="A35" s="151" t="s">
        <v>130</v>
      </c>
      <c r="B35" s="152" t="s">
        <v>131</v>
      </c>
      <c r="C35" s="147" t="s">
        <v>101</v>
      </c>
      <c r="D35" s="218">
        <f>SUM(D36:D37)</f>
        <v>0</v>
      </c>
      <c r="E35" s="218">
        <f>SUM(E36:E37)</f>
        <v>0</v>
      </c>
      <c r="F35" s="215" t="s">
        <v>101</v>
      </c>
      <c r="G35" s="215" t="s">
        <v>101</v>
      </c>
      <c r="H35" s="218">
        <f>SUM(H36:H37)</f>
        <v>0</v>
      </c>
      <c r="I35" s="218">
        <f>SUM(I36:I37)</f>
        <v>0</v>
      </c>
      <c r="J35" s="215" t="s">
        <v>101</v>
      </c>
      <c r="K35" s="218">
        <f>SUM(K36:K37)</f>
        <v>0</v>
      </c>
      <c r="L35" s="218">
        <f>SUM(L36:L37)</f>
        <v>0</v>
      </c>
      <c r="M35" s="215" t="s">
        <v>101</v>
      </c>
      <c r="N35" s="215" t="s">
        <v>101</v>
      </c>
      <c r="O35" s="218">
        <f>SUM(O36:O37)</f>
        <v>0</v>
      </c>
      <c r="P35" s="218">
        <f>SUM(P36:P37)</f>
        <v>0</v>
      </c>
      <c r="Q35" s="215" t="s">
        <v>101</v>
      </c>
      <c r="R35" s="218">
        <f>SUM(R36:R37)</f>
        <v>0</v>
      </c>
      <c r="S35" s="218">
        <f>SUM(S36:S37)</f>
        <v>0</v>
      </c>
      <c r="T35" s="215" t="s">
        <v>101</v>
      </c>
      <c r="U35" s="215" t="s">
        <v>101</v>
      </c>
      <c r="V35" s="218">
        <f>SUM(V36:V37)</f>
        <v>0</v>
      </c>
      <c r="W35" s="218">
        <f>SUM(W36:W37)</f>
        <v>0</v>
      </c>
      <c r="X35" s="215" t="s">
        <v>101</v>
      </c>
      <c r="Y35" s="218">
        <f>SUM(Y36:Y37)</f>
        <v>0</v>
      </c>
      <c r="Z35" s="218">
        <f>SUM(Z36:Z37)</f>
        <v>0</v>
      </c>
      <c r="AA35" s="215" t="s">
        <v>101</v>
      </c>
      <c r="AB35" s="215" t="s">
        <v>101</v>
      </c>
      <c r="AC35" s="218">
        <f>SUM(AC36:AC37)</f>
        <v>0</v>
      </c>
      <c r="AD35" s="218">
        <f>SUM(AD36:AD37)</f>
        <v>0</v>
      </c>
      <c r="AE35" s="215" t="s">
        <v>101</v>
      </c>
      <c r="AF35" s="218">
        <f>SUM(AF36:AF37)</f>
        <v>0</v>
      </c>
      <c r="AG35" s="283">
        <f t="shared" si="0"/>
        <v>0</v>
      </c>
      <c r="AH35" s="215" t="s">
        <v>101</v>
      </c>
      <c r="AI35" s="215" t="s">
        <v>101</v>
      </c>
      <c r="AJ35" s="283">
        <f t="shared" si="1"/>
        <v>0</v>
      </c>
      <c r="AK35" s="283">
        <f t="shared" si="2"/>
        <v>0</v>
      </c>
      <c r="AL35" s="215" t="s">
        <v>101</v>
      </c>
    </row>
    <row r="36" spans="1:38" ht="16.5" customHeight="1" x14ac:dyDescent="0.25">
      <c r="A36" s="151" t="s">
        <v>132</v>
      </c>
      <c r="B36" s="152" t="s">
        <v>133</v>
      </c>
      <c r="C36" s="147" t="s">
        <v>101</v>
      </c>
      <c r="D36" s="218">
        <v>0</v>
      </c>
      <c r="E36" s="218">
        <v>0</v>
      </c>
      <c r="F36" s="215" t="s">
        <v>101</v>
      </c>
      <c r="G36" s="215" t="s">
        <v>101</v>
      </c>
      <c r="H36" s="218">
        <v>0</v>
      </c>
      <c r="I36" s="218">
        <v>0</v>
      </c>
      <c r="J36" s="215" t="s">
        <v>101</v>
      </c>
      <c r="K36" s="218">
        <v>0</v>
      </c>
      <c r="L36" s="218">
        <v>0</v>
      </c>
      <c r="M36" s="215" t="s">
        <v>101</v>
      </c>
      <c r="N36" s="215" t="s">
        <v>101</v>
      </c>
      <c r="O36" s="218">
        <v>0</v>
      </c>
      <c r="P36" s="218">
        <v>0</v>
      </c>
      <c r="Q36" s="215" t="s">
        <v>101</v>
      </c>
      <c r="R36" s="218">
        <v>0</v>
      </c>
      <c r="S36" s="218">
        <v>0</v>
      </c>
      <c r="T36" s="215" t="s">
        <v>101</v>
      </c>
      <c r="U36" s="215" t="s">
        <v>101</v>
      </c>
      <c r="V36" s="218">
        <v>0</v>
      </c>
      <c r="W36" s="218">
        <v>0</v>
      </c>
      <c r="X36" s="215" t="s">
        <v>101</v>
      </c>
      <c r="Y36" s="218">
        <v>0</v>
      </c>
      <c r="Z36" s="218">
        <v>0</v>
      </c>
      <c r="AA36" s="215" t="s">
        <v>101</v>
      </c>
      <c r="AB36" s="215" t="s">
        <v>101</v>
      </c>
      <c r="AC36" s="218">
        <v>0</v>
      </c>
      <c r="AD36" s="218">
        <v>0</v>
      </c>
      <c r="AE36" s="215" t="s">
        <v>101</v>
      </c>
      <c r="AF36" s="218">
        <v>0</v>
      </c>
      <c r="AG36" s="283">
        <f t="shared" si="0"/>
        <v>0</v>
      </c>
      <c r="AH36" s="215" t="s">
        <v>101</v>
      </c>
      <c r="AI36" s="215" t="s">
        <v>101</v>
      </c>
      <c r="AJ36" s="283">
        <f t="shared" si="1"/>
        <v>0</v>
      </c>
      <c r="AK36" s="283">
        <f t="shared" si="2"/>
        <v>0</v>
      </c>
      <c r="AL36" s="215" t="s">
        <v>101</v>
      </c>
    </row>
    <row r="37" spans="1:38" ht="20.25" customHeight="1" x14ac:dyDescent="0.25">
      <c r="A37" s="151" t="s">
        <v>134</v>
      </c>
      <c r="B37" s="152" t="s">
        <v>135</v>
      </c>
      <c r="C37" s="147" t="s">
        <v>101</v>
      </c>
      <c r="D37" s="218">
        <v>0</v>
      </c>
      <c r="E37" s="218">
        <v>0</v>
      </c>
      <c r="F37" s="215" t="s">
        <v>101</v>
      </c>
      <c r="G37" s="215" t="s">
        <v>101</v>
      </c>
      <c r="H37" s="218">
        <v>0</v>
      </c>
      <c r="I37" s="218">
        <v>0</v>
      </c>
      <c r="J37" s="215" t="s">
        <v>101</v>
      </c>
      <c r="K37" s="218">
        <v>0</v>
      </c>
      <c r="L37" s="218">
        <v>0</v>
      </c>
      <c r="M37" s="215" t="s">
        <v>101</v>
      </c>
      <c r="N37" s="215" t="s">
        <v>101</v>
      </c>
      <c r="O37" s="218">
        <v>0</v>
      </c>
      <c r="P37" s="218">
        <v>0</v>
      </c>
      <c r="Q37" s="215" t="s">
        <v>101</v>
      </c>
      <c r="R37" s="218">
        <v>0</v>
      </c>
      <c r="S37" s="218">
        <v>0</v>
      </c>
      <c r="T37" s="215" t="s">
        <v>101</v>
      </c>
      <c r="U37" s="215" t="s">
        <v>101</v>
      </c>
      <c r="V37" s="218">
        <v>0</v>
      </c>
      <c r="W37" s="218">
        <v>0</v>
      </c>
      <c r="X37" s="215" t="s">
        <v>101</v>
      </c>
      <c r="Y37" s="218">
        <v>0</v>
      </c>
      <c r="Z37" s="218">
        <v>0</v>
      </c>
      <c r="AA37" s="215" t="s">
        <v>101</v>
      </c>
      <c r="AB37" s="215" t="s">
        <v>101</v>
      </c>
      <c r="AC37" s="218">
        <v>0</v>
      </c>
      <c r="AD37" s="218">
        <v>0</v>
      </c>
      <c r="AE37" s="215" t="s">
        <v>101</v>
      </c>
      <c r="AF37" s="218">
        <v>0</v>
      </c>
      <c r="AG37" s="283">
        <f t="shared" si="0"/>
        <v>0</v>
      </c>
      <c r="AH37" s="215" t="s">
        <v>101</v>
      </c>
      <c r="AI37" s="215" t="s">
        <v>101</v>
      </c>
      <c r="AJ37" s="283">
        <f t="shared" si="1"/>
        <v>0</v>
      </c>
      <c r="AK37" s="283">
        <f t="shared" si="2"/>
        <v>0</v>
      </c>
      <c r="AL37" s="215" t="s">
        <v>101</v>
      </c>
    </row>
    <row r="38" spans="1:38" ht="21.75" customHeight="1" x14ac:dyDescent="0.25">
      <c r="A38" s="151" t="s">
        <v>136</v>
      </c>
      <c r="B38" s="152" t="s">
        <v>137</v>
      </c>
      <c r="C38" s="147" t="s">
        <v>101</v>
      </c>
      <c r="D38" s="218">
        <f>D39+D43</f>
        <v>0</v>
      </c>
      <c r="E38" s="218">
        <f>E39+E43</f>
        <v>0</v>
      </c>
      <c r="F38" s="215" t="s">
        <v>101</v>
      </c>
      <c r="G38" s="215" t="s">
        <v>101</v>
      </c>
      <c r="H38" s="218">
        <f>H39+H43</f>
        <v>0</v>
      </c>
      <c r="I38" s="218">
        <f>I39+I43</f>
        <v>0</v>
      </c>
      <c r="J38" s="215" t="s">
        <v>101</v>
      </c>
      <c r="K38" s="218">
        <f>K39+K43</f>
        <v>0</v>
      </c>
      <c r="L38" s="218">
        <f>L39+L43</f>
        <v>0</v>
      </c>
      <c r="M38" s="215" t="s">
        <v>101</v>
      </c>
      <c r="N38" s="215" t="s">
        <v>101</v>
      </c>
      <c r="O38" s="218">
        <f>O39+O43</f>
        <v>0</v>
      </c>
      <c r="P38" s="218">
        <f>P39+P43</f>
        <v>0</v>
      </c>
      <c r="Q38" s="215" t="s">
        <v>101</v>
      </c>
      <c r="R38" s="218">
        <f>R39+R43</f>
        <v>0</v>
      </c>
      <c r="S38" s="218">
        <f>S39+S43</f>
        <v>0</v>
      </c>
      <c r="T38" s="215" t="s">
        <v>101</v>
      </c>
      <c r="U38" s="215" t="s">
        <v>101</v>
      </c>
      <c r="V38" s="218">
        <f>V39+V43</f>
        <v>0</v>
      </c>
      <c r="W38" s="218">
        <f>W39+W43</f>
        <v>0</v>
      </c>
      <c r="X38" s="215" t="s">
        <v>101</v>
      </c>
      <c r="Y38" s="218">
        <f>Y39+Y43</f>
        <v>0</v>
      </c>
      <c r="Z38" s="218">
        <f>Z39+Z43</f>
        <v>0</v>
      </c>
      <c r="AA38" s="215" t="s">
        <v>101</v>
      </c>
      <c r="AB38" s="215" t="s">
        <v>101</v>
      </c>
      <c r="AC38" s="218">
        <f>AC39+AC43</f>
        <v>0</v>
      </c>
      <c r="AD38" s="218">
        <f>AD39+AD43</f>
        <v>0</v>
      </c>
      <c r="AE38" s="215" t="s">
        <v>101</v>
      </c>
      <c r="AF38" s="218">
        <f>AF39+AF43</f>
        <v>0</v>
      </c>
      <c r="AG38" s="283">
        <f t="shared" si="0"/>
        <v>0</v>
      </c>
      <c r="AH38" s="215" t="s">
        <v>101</v>
      </c>
      <c r="AI38" s="215" t="s">
        <v>101</v>
      </c>
      <c r="AJ38" s="283">
        <f t="shared" si="1"/>
        <v>0</v>
      </c>
      <c r="AK38" s="283">
        <f t="shared" si="2"/>
        <v>0</v>
      </c>
      <c r="AL38" s="215" t="s">
        <v>101</v>
      </c>
    </row>
    <row r="39" spans="1:38" ht="20.25" customHeight="1" x14ac:dyDescent="0.25">
      <c r="A39" s="151" t="s">
        <v>138</v>
      </c>
      <c r="B39" s="152" t="s">
        <v>139</v>
      </c>
      <c r="C39" s="147" t="s">
        <v>101</v>
      </c>
      <c r="D39" s="218">
        <f>SUM(D40:D42)</f>
        <v>0</v>
      </c>
      <c r="E39" s="218">
        <f>SUM(E40:E42)</f>
        <v>0</v>
      </c>
      <c r="F39" s="215" t="s">
        <v>101</v>
      </c>
      <c r="G39" s="215" t="s">
        <v>101</v>
      </c>
      <c r="H39" s="218">
        <f>SUM(H40:H42)</f>
        <v>0</v>
      </c>
      <c r="I39" s="218">
        <f>SUM(I40:I42)</f>
        <v>0</v>
      </c>
      <c r="J39" s="215" t="s">
        <v>101</v>
      </c>
      <c r="K39" s="218">
        <f>SUM(K40:K42)</f>
        <v>0</v>
      </c>
      <c r="L39" s="218">
        <f>SUM(L40:L42)</f>
        <v>0</v>
      </c>
      <c r="M39" s="215" t="s">
        <v>101</v>
      </c>
      <c r="N39" s="215" t="s">
        <v>101</v>
      </c>
      <c r="O39" s="218">
        <f>SUM(O40:O42)</f>
        <v>0</v>
      </c>
      <c r="P39" s="218">
        <f>SUM(P40:P42)</f>
        <v>0</v>
      </c>
      <c r="Q39" s="215" t="s">
        <v>101</v>
      </c>
      <c r="R39" s="218">
        <f>SUM(R40:R42)</f>
        <v>0</v>
      </c>
      <c r="S39" s="218">
        <f>SUM(S40:S42)</f>
        <v>0</v>
      </c>
      <c r="T39" s="215" t="s">
        <v>101</v>
      </c>
      <c r="U39" s="215" t="s">
        <v>101</v>
      </c>
      <c r="V39" s="218">
        <f>SUM(V40:V42)</f>
        <v>0</v>
      </c>
      <c r="W39" s="218">
        <f>SUM(W40:W42)</f>
        <v>0</v>
      </c>
      <c r="X39" s="215" t="s">
        <v>101</v>
      </c>
      <c r="Y39" s="218">
        <f>SUM(Y40:Y42)</f>
        <v>0</v>
      </c>
      <c r="Z39" s="218">
        <f>SUM(Z40:Z42)</f>
        <v>0</v>
      </c>
      <c r="AA39" s="215" t="s">
        <v>101</v>
      </c>
      <c r="AB39" s="215" t="s">
        <v>101</v>
      </c>
      <c r="AC39" s="218">
        <f>SUM(AC40:AC42)</f>
        <v>0</v>
      </c>
      <c r="AD39" s="218">
        <f>SUM(AD40:AD42)</f>
        <v>0</v>
      </c>
      <c r="AE39" s="215" t="s">
        <v>101</v>
      </c>
      <c r="AF39" s="218">
        <f>SUM(AF40:AF42)</f>
        <v>0</v>
      </c>
      <c r="AG39" s="283">
        <f t="shared" si="0"/>
        <v>0</v>
      </c>
      <c r="AH39" s="215" t="s">
        <v>101</v>
      </c>
      <c r="AI39" s="215" t="s">
        <v>101</v>
      </c>
      <c r="AJ39" s="283">
        <f t="shared" si="1"/>
        <v>0</v>
      </c>
      <c r="AK39" s="283">
        <f t="shared" si="2"/>
        <v>0</v>
      </c>
      <c r="AL39" s="215" t="s">
        <v>101</v>
      </c>
    </row>
    <row r="40" spans="1:38" ht="34.5" customHeight="1" x14ac:dyDescent="0.25">
      <c r="A40" s="151" t="s">
        <v>138</v>
      </c>
      <c r="B40" s="152" t="s">
        <v>140</v>
      </c>
      <c r="C40" s="147" t="s">
        <v>101</v>
      </c>
      <c r="D40" s="218">
        <v>0</v>
      </c>
      <c r="E40" s="218">
        <v>0</v>
      </c>
      <c r="F40" s="215" t="s">
        <v>101</v>
      </c>
      <c r="G40" s="215" t="s">
        <v>101</v>
      </c>
      <c r="H40" s="218">
        <v>0</v>
      </c>
      <c r="I40" s="218">
        <v>0</v>
      </c>
      <c r="J40" s="215" t="s">
        <v>101</v>
      </c>
      <c r="K40" s="218">
        <v>0</v>
      </c>
      <c r="L40" s="218">
        <v>0</v>
      </c>
      <c r="M40" s="215" t="s">
        <v>101</v>
      </c>
      <c r="N40" s="215" t="s">
        <v>101</v>
      </c>
      <c r="O40" s="218">
        <v>0</v>
      </c>
      <c r="P40" s="218">
        <v>0</v>
      </c>
      <c r="Q40" s="215" t="s">
        <v>101</v>
      </c>
      <c r="R40" s="218">
        <v>0</v>
      </c>
      <c r="S40" s="218">
        <v>0</v>
      </c>
      <c r="T40" s="215" t="s">
        <v>101</v>
      </c>
      <c r="U40" s="215" t="s">
        <v>101</v>
      </c>
      <c r="V40" s="218">
        <v>0</v>
      </c>
      <c r="W40" s="218">
        <v>0</v>
      </c>
      <c r="X40" s="215" t="s">
        <v>101</v>
      </c>
      <c r="Y40" s="218">
        <v>0</v>
      </c>
      <c r="Z40" s="218">
        <v>0</v>
      </c>
      <c r="AA40" s="215" t="s">
        <v>101</v>
      </c>
      <c r="AB40" s="215" t="s">
        <v>101</v>
      </c>
      <c r="AC40" s="218">
        <v>0</v>
      </c>
      <c r="AD40" s="218">
        <v>0</v>
      </c>
      <c r="AE40" s="215" t="s">
        <v>101</v>
      </c>
      <c r="AF40" s="218">
        <v>0</v>
      </c>
      <c r="AG40" s="283">
        <f t="shared" si="0"/>
        <v>0</v>
      </c>
      <c r="AH40" s="215" t="s">
        <v>101</v>
      </c>
      <c r="AI40" s="215" t="s">
        <v>101</v>
      </c>
      <c r="AJ40" s="283">
        <f t="shared" si="1"/>
        <v>0</v>
      </c>
      <c r="AK40" s="283">
        <f t="shared" si="2"/>
        <v>0</v>
      </c>
      <c r="AL40" s="215" t="s">
        <v>101</v>
      </c>
    </row>
    <row r="41" spans="1:38" ht="32.25" customHeight="1" x14ac:dyDescent="0.25">
      <c r="A41" s="151" t="s">
        <v>138</v>
      </c>
      <c r="B41" s="152" t="s">
        <v>141</v>
      </c>
      <c r="C41" s="147" t="s">
        <v>101</v>
      </c>
      <c r="D41" s="218">
        <v>0</v>
      </c>
      <c r="E41" s="218">
        <v>0</v>
      </c>
      <c r="F41" s="215" t="s">
        <v>101</v>
      </c>
      <c r="G41" s="215" t="s">
        <v>101</v>
      </c>
      <c r="H41" s="218">
        <v>0</v>
      </c>
      <c r="I41" s="218">
        <v>0</v>
      </c>
      <c r="J41" s="215" t="s">
        <v>101</v>
      </c>
      <c r="K41" s="218">
        <v>0</v>
      </c>
      <c r="L41" s="218">
        <v>0</v>
      </c>
      <c r="M41" s="215" t="s">
        <v>101</v>
      </c>
      <c r="N41" s="215" t="s">
        <v>101</v>
      </c>
      <c r="O41" s="218">
        <v>0</v>
      </c>
      <c r="P41" s="218">
        <v>0</v>
      </c>
      <c r="Q41" s="215" t="s">
        <v>101</v>
      </c>
      <c r="R41" s="218">
        <v>0</v>
      </c>
      <c r="S41" s="218">
        <v>0</v>
      </c>
      <c r="T41" s="215" t="s">
        <v>101</v>
      </c>
      <c r="U41" s="215" t="s">
        <v>101</v>
      </c>
      <c r="V41" s="218">
        <v>0</v>
      </c>
      <c r="W41" s="218">
        <v>0</v>
      </c>
      <c r="X41" s="215" t="s">
        <v>101</v>
      </c>
      <c r="Y41" s="218">
        <v>0</v>
      </c>
      <c r="Z41" s="218">
        <v>0</v>
      </c>
      <c r="AA41" s="215" t="s">
        <v>101</v>
      </c>
      <c r="AB41" s="215" t="s">
        <v>101</v>
      </c>
      <c r="AC41" s="218">
        <v>0</v>
      </c>
      <c r="AD41" s="218">
        <v>0</v>
      </c>
      <c r="AE41" s="215" t="s">
        <v>101</v>
      </c>
      <c r="AF41" s="218">
        <v>0</v>
      </c>
      <c r="AG41" s="283">
        <f t="shared" si="0"/>
        <v>0</v>
      </c>
      <c r="AH41" s="215" t="s">
        <v>101</v>
      </c>
      <c r="AI41" s="215" t="s">
        <v>101</v>
      </c>
      <c r="AJ41" s="283">
        <f t="shared" si="1"/>
        <v>0</v>
      </c>
      <c r="AK41" s="283">
        <f t="shared" si="2"/>
        <v>0</v>
      </c>
      <c r="AL41" s="215" t="s">
        <v>101</v>
      </c>
    </row>
    <row r="42" spans="1:38" ht="33" customHeight="1" x14ac:dyDescent="0.25">
      <c r="A42" s="151" t="s">
        <v>138</v>
      </c>
      <c r="B42" s="152" t="s">
        <v>142</v>
      </c>
      <c r="C42" s="147" t="s">
        <v>101</v>
      </c>
      <c r="D42" s="218">
        <v>0</v>
      </c>
      <c r="E42" s="218">
        <v>0</v>
      </c>
      <c r="F42" s="215" t="s">
        <v>101</v>
      </c>
      <c r="G42" s="215" t="s">
        <v>101</v>
      </c>
      <c r="H42" s="218">
        <v>0</v>
      </c>
      <c r="I42" s="218">
        <v>0</v>
      </c>
      <c r="J42" s="215" t="s">
        <v>101</v>
      </c>
      <c r="K42" s="218">
        <v>0</v>
      </c>
      <c r="L42" s="218">
        <v>0</v>
      </c>
      <c r="M42" s="215" t="s">
        <v>101</v>
      </c>
      <c r="N42" s="215" t="s">
        <v>101</v>
      </c>
      <c r="O42" s="218">
        <v>0</v>
      </c>
      <c r="P42" s="218">
        <v>0</v>
      </c>
      <c r="Q42" s="215" t="s">
        <v>101</v>
      </c>
      <c r="R42" s="218">
        <v>0</v>
      </c>
      <c r="S42" s="218">
        <v>0</v>
      </c>
      <c r="T42" s="215" t="s">
        <v>101</v>
      </c>
      <c r="U42" s="215" t="s">
        <v>101</v>
      </c>
      <c r="V42" s="218">
        <v>0</v>
      </c>
      <c r="W42" s="218">
        <v>0</v>
      </c>
      <c r="X42" s="215" t="s">
        <v>101</v>
      </c>
      <c r="Y42" s="218">
        <v>0</v>
      </c>
      <c r="Z42" s="218">
        <v>0</v>
      </c>
      <c r="AA42" s="215" t="s">
        <v>101</v>
      </c>
      <c r="AB42" s="215" t="s">
        <v>101</v>
      </c>
      <c r="AC42" s="218">
        <v>0</v>
      </c>
      <c r="AD42" s="218">
        <v>0</v>
      </c>
      <c r="AE42" s="215" t="s">
        <v>101</v>
      </c>
      <c r="AF42" s="218">
        <v>0</v>
      </c>
      <c r="AG42" s="283">
        <f t="shared" si="0"/>
        <v>0</v>
      </c>
      <c r="AH42" s="215" t="s">
        <v>101</v>
      </c>
      <c r="AI42" s="215" t="s">
        <v>101</v>
      </c>
      <c r="AJ42" s="283">
        <f t="shared" si="1"/>
        <v>0</v>
      </c>
      <c r="AK42" s="283">
        <f t="shared" si="2"/>
        <v>0</v>
      </c>
      <c r="AL42" s="215" t="s">
        <v>101</v>
      </c>
    </row>
    <row r="43" spans="1:38" ht="21.75" customHeight="1" x14ac:dyDescent="0.25">
      <c r="A43" s="151" t="s">
        <v>143</v>
      </c>
      <c r="B43" s="152" t="s">
        <v>139</v>
      </c>
      <c r="C43" s="147" t="s">
        <v>101</v>
      </c>
      <c r="D43" s="218">
        <f>SUM(D44:D46)</f>
        <v>0</v>
      </c>
      <c r="E43" s="218">
        <f>SUM(E44:E46)</f>
        <v>0</v>
      </c>
      <c r="F43" s="215" t="s">
        <v>101</v>
      </c>
      <c r="G43" s="215" t="s">
        <v>101</v>
      </c>
      <c r="H43" s="218">
        <f>SUM(H44:H46)</f>
        <v>0</v>
      </c>
      <c r="I43" s="218">
        <f>SUM(I44:I46)</f>
        <v>0</v>
      </c>
      <c r="J43" s="215" t="s">
        <v>101</v>
      </c>
      <c r="K43" s="218">
        <f>SUM(K44:K46)</f>
        <v>0</v>
      </c>
      <c r="L43" s="218">
        <f>SUM(L44:L46)</f>
        <v>0</v>
      </c>
      <c r="M43" s="215" t="s">
        <v>101</v>
      </c>
      <c r="N43" s="215" t="s">
        <v>101</v>
      </c>
      <c r="O43" s="218">
        <f>SUM(O44:O46)</f>
        <v>0</v>
      </c>
      <c r="P43" s="218">
        <f>SUM(P44:P46)</f>
        <v>0</v>
      </c>
      <c r="Q43" s="215" t="s">
        <v>101</v>
      </c>
      <c r="R43" s="218">
        <f>SUM(R44:R46)</f>
        <v>0</v>
      </c>
      <c r="S43" s="218">
        <f>SUM(S44:S46)</f>
        <v>0</v>
      </c>
      <c r="T43" s="215" t="s">
        <v>101</v>
      </c>
      <c r="U43" s="215" t="s">
        <v>101</v>
      </c>
      <c r="V43" s="218">
        <f>SUM(V44:V46)</f>
        <v>0</v>
      </c>
      <c r="W43" s="218">
        <f>SUM(W44:W46)</f>
        <v>0</v>
      </c>
      <c r="X43" s="215" t="s">
        <v>101</v>
      </c>
      <c r="Y43" s="218">
        <f>SUM(Y44:Y46)</f>
        <v>0</v>
      </c>
      <c r="Z43" s="218">
        <f>SUM(Z44:Z46)</f>
        <v>0</v>
      </c>
      <c r="AA43" s="215" t="s">
        <v>101</v>
      </c>
      <c r="AB43" s="215" t="s">
        <v>101</v>
      </c>
      <c r="AC43" s="218">
        <f>SUM(AC44:AC46)</f>
        <v>0</v>
      </c>
      <c r="AD43" s="218">
        <f>SUM(AD44:AD46)</f>
        <v>0</v>
      </c>
      <c r="AE43" s="215" t="s">
        <v>101</v>
      </c>
      <c r="AF43" s="218">
        <f>SUM(AF44:AF46)</f>
        <v>0</v>
      </c>
      <c r="AG43" s="283">
        <f t="shared" si="0"/>
        <v>0</v>
      </c>
      <c r="AH43" s="215" t="s">
        <v>101</v>
      </c>
      <c r="AI43" s="215" t="s">
        <v>101</v>
      </c>
      <c r="AJ43" s="283">
        <f t="shared" si="1"/>
        <v>0</v>
      </c>
      <c r="AK43" s="283">
        <f t="shared" si="2"/>
        <v>0</v>
      </c>
      <c r="AL43" s="215" t="s">
        <v>101</v>
      </c>
    </row>
    <row r="44" spans="1:38" ht="34.5" customHeight="1" x14ac:dyDescent="0.25">
      <c r="A44" s="151" t="s">
        <v>143</v>
      </c>
      <c r="B44" s="152" t="s">
        <v>140</v>
      </c>
      <c r="C44" s="147" t="s">
        <v>101</v>
      </c>
      <c r="D44" s="218">
        <v>0</v>
      </c>
      <c r="E44" s="218">
        <v>0</v>
      </c>
      <c r="F44" s="215" t="s">
        <v>101</v>
      </c>
      <c r="G44" s="215" t="s">
        <v>101</v>
      </c>
      <c r="H44" s="218">
        <v>0</v>
      </c>
      <c r="I44" s="218">
        <v>0</v>
      </c>
      <c r="J44" s="215" t="s">
        <v>101</v>
      </c>
      <c r="K44" s="218">
        <v>0</v>
      </c>
      <c r="L44" s="218">
        <v>0</v>
      </c>
      <c r="M44" s="215" t="s">
        <v>101</v>
      </c>
      <c r="N44" s="215" t="s">
        <v>101</v>
      </c>
      <c r="O44" s="218">
        <v>0</v>
      </c>
      <c r="P44" s="218">
        <v>0</v>
      </c>
      <c r="Q44" s="215" t="s">
        <v>101</v>
      </c>
      <c r="R44" s="218">
        <v>0</v>
      </c>
      <c r="S44" s="218">
        <v>0</v>
      </c>
      <c r="T44" s="215" t="s">
        <v>101</v>
      </c>
      <c r="U44" s="215" t="s">
        <v>101</v>
      </c>
      <c r="V44" s="218">
        <v>0</v>
      </c>
      <c r="W44" s="218">
        <v>0</v>
      </c>
      <c r="X44" s="215" t="s">
        <v>101</v>
      </c>
      <c r="Y44" s="218">
        <v>0</v>
      </c>
      <c r="Z44" s="218">
        <v>0</v>
      </c>
      <c r="AA44" s="215" t="s">
        <v>101</v>
      </c>
      <c r="AB44" s="215" t="s">
        <v>101</v>
      </c>
      <c r="AC44" s="218">
        <v>0</v>
      </c>
      <c r="AD44" s="218">
        <v>0</v>
      </c>
      <c r="AE44" s="215" t="s">
        <v>101</v>
      </c>
      <c r="AF44" s="218">
        <v>0</v>
      </c>
      <c r="AG44" s="283">
        <f t="shared" si="0"/>
        <v>0</v>
      </c>
      <c r="AH44" s="215" t="s">
        <v>101</v>
      </c>
      <c r="AI44" s="215" t="s">
        <v>101</v>
      </c>
      <c r="AJ44" s="283">
        <f t="shared" si="1"/>
        <v>0</v>
      </c>
      <c r="AK44" s="283">
        <f t="shared" si="2"/>
        <v>0</v>
      </c>
      <c r="AL44" s="215" t="s">
        <v>101</v>
      </c>
    </row>
    <row r="45" spans="1:38" ht="36" customHeight="1" x14ac:dyDescent="0.25">
      <c r="A45" s="151" t="s">
        <v>143</v>
      </c>
      <c r="B45" s="152" t="s">
        <v>141</v>
      </c>
      <c r="C45" s="147" t="s">
        <v>101</v>
      </c>
      <c r="D45" s="218">
        <v>0</v>
      </c>
      <c r="E45" s="218">
        <v>0</v>
      </c>
      <c r="F45" s="215" t="s">
        <v>101</v>
      </c>
      <c r="G45" s="215" t="s">
        <v>101</v>
      </c>
      <c r="H45" s="218">
        <v>0</v>
      </c>
      <c r="I45" s="218">
        <v>0</v>
      </c>
      <c r="J45" s="215" t="s">
        <v>101</v>
      </c>
      <c r="K45" s="218">
        <v>0</v>
      </c>
      <c r="L45" s="218">
        <v>0</v>
      </c>
      <c r="M45" s="215" t="s">
        <v>101</v>
      </c>
      <c r="N45" s="215" t="s">
        <v>101</v>
      </c>
      <c r="O45" s="218">
        <v>0</v>
      </c>
      <c r="P45" s="218">
        <v>0</v>
      </c>
      <c r="Q45" s="215" t="s">
        <v>101</v>
      </c>
      <c r="R45" s="218">
        <v>0</v>
      </c>
      <c r="S45" s="218">
        <v>0</v>
      </c>
      <c r="T45" s="215" t="s">
        <v>101</v>
      </c>
      <c r="U45" s="215" t="s">
        <v>101</v>
      </c>
      <c r="V45" s="218">
        <v>0</v>
      </c>
      <c r="W45" s="218">
        <v>0</v>
      </c>
      <c r="X45" s="215" t="s">
        <v>101</v>
      </c>
      <c r="Y45" s="218">
        <v>0</v>
      </c>
      <c r="Z45" s="218">
        <v>0</v>
      </c>
      <c r="AA45" s="215" t="s">
        <v>101</v>
      </c>
      <c r="AB45" s="215" t="s">
        <v>101</v>
      </c>
      <c r="AC45" s="218">
        <v>0</v>
      </c>
      <c r="AD45" s="218">
        <v>0</v>
      </c>
      <c r="AE45" s="215" t="s">
        <v>101</v>
      </c>
      <c r="AF45" s="218">
        <v>0</v>
      </c>
      <c r="AG45" s="283">
        <f t="shared" si="0"/>
        <v>0</v>
      </c>
      <c r="AH45" s="215" t="s">
        <v>101</v>
      </c>
      <c r="AI45" s="215" t="s">
        <v>101</v>
      </c>
      <c r="AJ45" s="283">
        <f t="shared" si="1"/>
        <v>0</v>
      </c>
      <c r="AK45" s="283">
        <f t="shared" si="2"/>
        <v>0</v>
      </c>
      <c r="AL45" s="215" t="s">
        <v>101</v>
      </c>
    </row>
    <row r="46" spans="1:38" ht="37.5" customHeight="1" x14ac:dyDescent="0.25">
      <c r="A46" s="151" t="s">
        <v>143</v>
      </c>
      <c r="B46" s="152" t="s">
        <v>144</v>
      </c>
      <c r="C46" s="147" t="s">
        <v>101</v>
      </c>
      <c r="D46" s="218">
        <v>0</v>
      </c>
      <c r="E46" s="218">
        <v>0</v>
      </c>
      <c r="F46" s="215" t="s">
        <v>101</v>
      </c>
      <c r="G46" s="215" t="s">
        <v>101</v>
      </c>
      <c r="H46" s="218">
        <v>0</v>
      </c>
      <c r="I46" s="218">
        <v>0</v>
      </c>
      <c r="J46" s="215" t="s">
        <v>101</v>
      </c>
      <c r="K46" s="218">
        <v>0</v>
      </c>
      <c r="L46" s="218">
        <v>0</v>
      </c>
      <c r="M46" s="215" t="s">
        <v>101</v>
      </c>
      <c r="N46" s="215" t="s">
        <v>101</v>
      </c>
      <c r="O46" s="218">
        <v>0</v>
      </c>
      <c r="P46" s="218">
        <v>0</v>
      </c>
      <c r="Q46" s="215" t="s">
        <v>101</v>
      </c>
      <c r="R46" s="218">
        <v>0</v>
      </c>
      <c r="S46" s="218">
        <v>0</v>
      </c>
      <c r="T46" s="215" t="s">
        <v>101</v>
      </c>
      <c r="U46" s="215" t="s">
        <v>101</v>
      </c>
      <c r="V46" s="218">
        <v>0</v>
      </c>
      <c r="W46" s="218">
        <v>0</v>
      </c>
      <c r="X46" s="215" t="s">
        <v>101</v>
      </c>
      <c r="Y46" s="218">
        <v>0</v>
      </c>
      <c r="Z46" s="218">
        <v>0</v>
      </c>
      <c r="AA46" s="215" t="s">
        <v>101</v>
      </c>
      <c r="AB46" s="215" t="s">
        <v>101</v>
      </c>
      <c r="AC46" s="218">
        <v>0</v>
      </c>
      <c r="AD46" s="218">
        <v>0</v>
      </c>
      <c r="AE46" s="215" t="s">
        <v>101</v>
      </c>
      <c r="AF46" s="218">
        <v>0</v>
      </c>
      <c r="AG46" s="283">
        <f t="shared" si="0"/>
        <v>0</v>
      </c>
      <c r="AH46" s="215" t="s">
        <v>101</v>
      </c>
      <c r="AI46" s="215" t="s">
        <v>101</v>
      </c>
      <c r="AJ46" s="283">
        <f t="shared" si="1"/>
        <v>0</v>
      </c>
      <c r="AK46" s="283">
        <f t="shared" si="2"/>
        <v>0</v>
      </c>
      <c r="AL46" s="215" t="s">
        <v>101</v>
      </c>
    </row>
    <row r="47" spans="1:38" ht="36" customHeight="1" x14ac:dyDescent="0.25">
      <c r="A47" s="151" t="s">
        <v>145</v>
      </c>
      <c r="B47" s="152" t="s">
        <v>146</v>
      </c>
      <c r="C47" s="147" t="s">
        <v>101</v>
      </c>
      <c r="D47" s="218">
        <f>SUM(D48:D49)</f>
        <v>0</v>
      </c>
      <c r="E47" s="218">
        <f>SUM(E48:E49)</f>
        <v>0</v>
      </c>
      <c r="F47" s="215" t="s">
        <v>101</v>
      </c>
      <c r="G47" s="215" t="s">
        <v>101</v>
      </c>
      <c r="H47" s="218">
        <f>SUM(H48:H49)</f>
        <v>0</v>
      </c>
      <c r="I47" s="218">
        <f>SUM(I48:I49)</f>
        <v>0</v>
      </c>
      <c r="J47" s="215" t="s">
        <v>101</v>
      </c>
      <c r="K47" s="218">
        <f>SUM(K48:K49)</f>
        <v>0</v>
      </c>
      <c r="L47" s="218">
        <f>SUM(L48:L49)</f>
        <v>0</v>
      </c>
      <c r="M47" s="215" t="s">
        <v>101</v>
      </c>
      <c r="N47" s="215" t="s">
        <v>101</v>
      </c>
      <c r="O47" s="218">
        <f>SUM(O48:O49)</f>
        <v>0</v>
      </c>
      <c r="P47" s="218">
        <f>SUM(P48:P49)</f>
        <v>0</v>
      </c>
      <c r="Q47" s="215" t="s">
        <v>101</v>
      </c>
      <c r="R47" s="218">
        <f>SUM(R48:R49)</f>
        <v>0</v>
      </c>
      <c r="S47" s="218">
        <f>SUM(S48:S49)</f>
        <v>0</v>
      </c>
      <c r="T47" s="215" t="s">
        <v>101</v>
      </c>
      <c r="U47" s="215" t="s">
        <v>101</v>
      </c>
      <c r="V47" s="218">
        <f>SUM(V48:V49)</f>
        <v>0</v>
      </c>
      <c r="W47" s="218">
        <f>SUM(W48:W49)</f>
        <v>0</v>
      </c>
      <c r="X47" s="215" t="s">
        <v>101</v>
      </c>
      <c r="Y47" s="218">
        <f>SUM(Y48:Y49)</f>
        <v>0</v>
      </c>
      <c r="Z47" s="218">
        <f>SUM(Z48:Z49)</f>
        <v>0</v>
      </c>
      <c r="AA47" s="215" t="s">
        <v>101</v>
      </c>
      <c r="AB47" s="215" t="s">
        <v>101</v>
      </c>
      <c r="AC47" s="218">
        <f>SUM(AC48:AC49)</f>
        <v>0</v>
      </c>
      <c r="AD47" s="218">
        <f>SUM(AD48:AD49)</f>
        <v>0</v>
      </c>
      <c r="AE47" s="215" t="s">
        <v>101</v>
      </c>
      <c r="AF47" s="218">
        <f>SUM(AF48:AF49)</f>
        <v>0</v>
      </c>
      <c r="AG47" s="283">
        <f t="shared" si="0"/>
        <v>0</v>
      </c>
      <c r="AH47" s="215" t="s">
        <v>101</v>
      </c>
      <c r="AI47" s="215" t="s">
        <v>101</v>
      </c>
      <c r="AJ47" s="283">
        <f t="shared" si="1"/>
        <v>0</v>
      </c>
      <c r="AK47" s="283">
        <f t="shared" si="2"/>
        <v>0</v>
      </c>
      <c r="AL47" s="215" t="s">
        <v>101</v>
      </c>
    </row>
    <row r="48" spans="1:38" ht="33.75" customHeight="1" x14ac:dyDescent="0.25">
      <c r="A48" s="151" t="s">
        <v>147</v>
      </c>
      <c r="B48" s="152" t="s">
        <v>148</v>
      </c>
      <c r="C48" s="147" t="s">
        <v>101</v>
      </c>
      <c r="D48" s="218">
        <v>0</v>
      </c>
      <c r="E48" s="218">
        <v>0</v>
      </c>
      <c r="F48" s="215" t="s">
        <v>101</v>
      </c>
      <c r="G48" s="215" t="s">
        <v>101</v>
      </c>
      <c r="H48" s="218">
        <v>0</v>
      </c>
      <c r="I48" s="218">
        <v>0</v>
      </c>
      <c r="J48" s="215" t="s">
        <v>101</v>
      </c>
      <c r="K48" s="218">
        <v>0</v>
      </c>
      <c r="L48" s="218">
        <v>0</v>
      </c>
      <c r="M48" s="215" t="s">
        <v>101</v>
      </c>
      <c r="N48" s="215" t="s">
        <v>101</v>
      </c>
      <c r="O48" s="218">
        <v>0</v>
      </c>
      <c r="P48" s="218">
        <v>0</v>
      </c>
      <c r="Q48" s="215" t="s">
        <v>101</v>
      </c>
      <c r="R48" s="218">
        <v>0</v>
      </c>
      <c r="S48" s="218">
        <v>0</v>
      </c>
      <c r="T48" s="215" t="s">
        <v>101</v>
      </c>
      <c r="U48" s="215" t="s">
        <v>101</v>
      </c>
      <c r="V48" s="218">
        <v>0</v>
      </c>
      <c r="W48" s="218">
        <v>0</v>
      </c>
      <c r="X48" s="215" t="s">
        <v>101</v>
      </c>
      <c r="Y48" s="218">
        <v>0</v>
      </c>
      <c r="Z48" s="218">
        <v>0</v>
      </c>
      <c r="AA48" s="215" t="s">
        <v>101</v>
      </c>
      <c r="AB48" s="215" t="s">
        <v>101</v>
      </c>
      <c r="AC48" s="218">
        <v>0</v>
      </c>
      <c r="AD48" s="218">
        <v>0</v>
      </c>
      <c r="AE48" s="215" t="s">
        <v>101</v>
      </c>
      <c r="AF48" s="218">
        <v>0</v>
      </c>
      <c r="AG48" s="283">
        <f t="shared" si="0"/>
        <v>0</v>
      </c>
      <c r="AH48" s="215" t="s">
        <v>101</v>
      </c>
      <c r="AI48" s="215" t="s">
        <v>101</v>
      </c>
      <c r="AJ48" s="283">
        <f t="shared" si="1"/>
        <v>0</v>
      </c>
      <c r="AK48" s="283">
        <f t="shared" si="2"/>
        <v>0</v>
      </c>
      <c r="AL48" s="215" t="s">
        <v>101</v>
      </c>
    </row>
    <row r="49" spans="1:38" ht="34.5" customHeight="1" x14ac:dyDescent="0.25">
      <c r="A49" s="151" t="s">
        <v>149</v>
      </c>
      <c r="B49" s="152" t="s">
        <v>150</v>
      </c>
      <c r="C49" s="147" t="s">
        <v>101</v>
      </c>
      <c r="D49" s="218">
        <v>0</v>
      </c>
      <c r="E49" s="218">
        <v>0</v>
      </c>
      <c r="F49" s="215" t="s">
        <v>101</v>
      </c>
      <c r="G49" s="215" t="s">
        <v>101</v>
      </c>
      <c r="H49" s="218">
        <v>0</v>
      </c>
      <c r="I49" s="218">
        <v>0</v>
      </c>
      <c r="J49" s="215" t="s">
        <v>101</v>
      </c>
      <c r="K49" s="218">
        <v>0</v>
      </c>
      <c r="L49" s="218">
        <v>0</v>
      </c>
      <c r="M49" s="215" t="s">
        <v>101</v>
      </c>
      <c r="N49" s="215" t="s">
        <v>101</v>
      </c>
      <c r="O49" s="218">
        <v>0</v>
      </c>
      <c r="P49" s="218">
        <v>0</v>
      </c>
      <c r="Q49" s="215" t="s">
        <v>101</v>
      </c>
      <c r="R49" s="218">
        <v>0</v>
      </c>
      <c r="S49" s="218">
        <v>0</v>
      </c>
      <c r="T49" s="215" t="s">
        <v>101</v>
      </c>
      <c r="U49" s="215" t="s">
        <v>101</v>
      </c>
      <c r="V49" s="218">
        <v>0</v>
      </c>
      <c r="W49" s="218">
        <v>0</v>
      </c>
      <c r="X49" s="215" t="s">
        <v>101</v>
      </c>
      <c r="Y49" s="218">
        <v>0</v>
      </c>
      <c r="Z49" s="218">
        <v>0</v>
      </c>
      <c r="AA49" s="215" t="s">
        <v>101</v>
      </c>
      <c r="AB49" s="215" t="s">
        <v>101</v>
      </c>
      <c r="AC49" s="218">
        <v>0</v>
      </c>
      <c r="AD49" s="218">
        <v>0</v>
      </c>
      <c r="AE49" s="215" t="s">
        <v>101</v>
      </c>
      <c r="AF49" s="218">
        <v>0</v>
      </c>
      <c r="AG49" s="283">
        <f t="shared" si="0"/>
        <v>0</v>
      </c>
      <c r="AH49" s="215" t="s">
        <v>101</v>
      </c>
      <c r="AI49" s="215" t="s">
        <v>101</v>
      </c>
      <c r="AJ49" s="283">
        <f t="shared" si="1"/>
        <v>0</v>
      </c>
      <c r="AK49" s="283">
        <f t="shared" si="2"/>
        <v>0</v>
      </c>
      <c r="AL49" s="215" t="s">
        <v>101</v>
      </c>
    </row>
    <row r="50" spans="1:38" ht="18.75" customHeight="1" x14ac:dyDescent="0.25">
      <c r="A50" s="151" t="s">
        <v>151</v>
      </c>
      <c r="B50" s="152" t="s">
        <v>152</v>
      </c>
      <c r="C50" s="147" t="s">
        <v>101</v>
      </c>
      <c r="D50" s="218">
        <f>D51+D70+D78</f>
        <v>0</v>
      </c>
      <c r="E50" s="218">
        <f>E51+E70+E78</f>
        <v>0.56208999999999998</v>
      </c>
      <c r="F50" s="215" t="s">
        <v>101</v>
      </c>
      <c r="G50" s="215" t="s">
        <v>101</v>
      </c>
      <c r="H50" s="218">
        <f>H51+H70+H78</f>
        <v>0</v>
      </c>
      <c r="I50" s="218">
        <f>I51+I70+I78</f>
        <v>0</v>
      </c>
      <c r="J50" s="215" t="s">
        <v>101</v>
      </c>
      <c r="K50" s="218">
        <f>K51+K70+K78</f>
        <v>0</v>
      </c>
      <c r="L50" s="218">
        <f>L51+L70+L78</f>
        <v>0.78290999999999999</v>
      </c>
      <c r="M50" s="215" t="s">
        <v>101</v>
      </c>
      <c r="N50" s="215" t="s">
        <v>101</v>
      </c>
      <c r="O50" s="218">
        <f>O51+O70+O78</f>
        <v>0</v>
      </c>
      <c r="P50" s="218">
        <f>P51+P70+P78</f>
        <v>0</v>
      </c>
      <c r="Q50" s="215" t="s">
        <v>101</v>
      </c>
      <c r="R50" s="218">
        <f>R51+R70+R78</f>
        <v>0</v>
      </c>
      <c r="S50" s="218">
        <f>S51+S70+S78</f>
        <v>0</v>
      </c>
      <c r="T50" s="215" t="s">
        <v>101</v>
      </c>
      <c r="U50" s="215" t="s">
        <v>101</v>
      </c>
      <c r="V50" s="218">
        <f>V51+V70+V78</f>
        <v>0</v>
      </c>
      <c r="W50" s="218">
        <f>W51+W70+W78</f>
        <v>0</v>
      </c>
      <c r="X50" s="215" t="s">
        <v>101</v>
      </c>
      <c r="Y50" s="218">
        <f>Y51+Y70+Y78</f>
        <v>0</v>
      </c>
      <c r="Z50" s="218">
        <f>Z51+Z70+Z78</f>
        <v>1.0986911615254238</v>
      </c>
      <c r="AA50" s="215" t="s">
        <v>101</v>
      </c>
      <c r="AB50" s="215" t="s">
        <v>101</v>
      </c>
      <c r="AC50" s="218">
        <f>AC51+AC70+AC78</f>
        <v>0.55000000000000004</v>
      </c>
      <c r="AD50" s="218">
        <f>AD51+AD70+AD78</f>
        <v>0</v>
      </c>
      <c r="AE50" s="215" t="s">
        <v>101</v>
      </c>
      <c r="AF50" s="218">
        <f>AF51+AF70+AF78</f>
        <v>0</v>
      </c>
      <c r="AG50" s="283">
        <f t="shared" si="0"/>
        <v>2.4436911615254235</v>
      </c>
      <c r="AH50" s="215" t="s">
        <v>101</v>
      </c>
      <c r="AI50" s="215" t="s">
        <v>101</v>
      </c>
      <c r="AJ50" s="283">
        <f t="shared" si="1"/>
        <v>0.55000000000000004</v>
      </c>
      <c r="AK50" s="283">
        <f t="shared" si="2"/>
        <v>0</v>
      </c>
      <c r="AL50" s="215" t="s">
        <v>101</v>
      </c>
    </row>
    <row r="51" spans="1:38" ht="32.25" customHeight="1" x14ac:dyDescent="0.25">
      <c r="A51" s="151" t="s">
        <v>153</v>
      </c>
      <c r="B51" s="152" t="s">
        <v>154</v>
      </c>
      <c r="C51" s="147" t="s">
        <v>101</v>
      </c>
      <c r="D51" s="218">
        <f>D52+D69</f>
        <v>0</v>
      </c>
      <c r="E51" s="218">
        <f>E52+E69</f>
        <v>0.56208999999999998</v>
      </c>
      <c r="F51" s="215" t="s">
        <v>101</v>
      </c>
      <c r="G51" s="215" t="s">
        <v>101</v>
      </c>
      <c r="H51" s="218">
        <f>H52+H69</f>
        <v>0</v>
      </c>
      <c r="I51" s="218">
        <f>I52+I69</f>
        <v>0</v>
      </c>
      <c r="J51" s="215" t="s">
        <v>101</v>
      </c>
      <c r="K51" s="218">
        <f>K52+K69</f>
        <v>0</v>
      </c>
      <c r="L51" s="218">
        <f>L52+L69</f>
        <v>0.78290999999999999</v>
      </c>
      <c r="M51" s="215" t="s">
        <v>101</v>
      </c>
      <c r="N51" s="215" t="s">
        <v>101</v>
      </c>
      <c r="O51" s="218">
        <f>O52+O69</f>
        <v>0</v>
      </c>
      <c r="P51" s="218">
        <f>P52+P69</f>
        <v>0</v>
      </c>
      <c r="Q51" s="215" t="s">
        <v>101</v>
      </c>
      <c r="R51" s="218">
        <f>R52+R69</f>
        <v>0</v>
      </c>
      <c r="S51" s="218">
        <f>S52+S69</f>
        <v>0</v>
      </c>
      <c r="T51" s="215" t="s">
        <v>101</v>
      </c>
      <c r="U51" s="215" t="s">
        <v>101</v>
      </c>
      <c r="V51" s="218">
        <f>V52+V69</f>
        <v>0</v>
      </c>
      <c r="W51" s="218">
        <f>W52+W69</f>
        <v>0</v>
      </c>
      <c r="X51" s="215" t="s">
        <v>101</v>
      </c>
      <c r="Y51" s="218">
        <f>Y52+Y69</f>
        <v>0</v>
      </c>
      <c r="Z51" s="218">
        <f>Z52+Z69</f>
        <v>0.51016949152542379</v>
      </c>
      <c r="AA51" s="215" t="s">
        <v>101</v>
      </c>
      <c r="AB51" s="215" t="s">
        <v>101</v>
      </c>
      <c r="AC51" s="218">
        <f>AC52+AC69</f>
        <v>0</v>
      </c>
      <c r="AD51" s="218">
        <f>AD52+AD69</f>
        <v>0</v>
      </c>
      <c r="AE51" s="215" t="s">
        <v>101</v>
      </c>
      <c r="AF51" s="218">
        <f>AF52+AF69</f>
        <v>0</v>
      </c>
      <c r="AG51" s="283">
        <f t="shared" si="0"/>
        <v>1.8551694915254238</v>
      </c>
      <c r="AH51" s="215" t="s">
        <v>101</v>
      </c>
      <c r="AI51" s="215" t="s">
        <v>101</v>
      </c>
      <c r="AJ51" s="283">
        <f t="shared" si="1"/>
        <v>0</v>
      </c>
      <c r="AK51" s="283">
        <f t="shared" si="2"/>
        <v>0</v>
      </c>
      <c r="AL51" s="215" t="s">
        <v>101</v>
      </c>
    </row>
    <row r="52" spans="1:38" x14ac:dyDescent="0.25">
      <c r="A52" s="151" t="s">
        <v>155</v>
      </c>
      <c r="B52" s="152" t="s">
        <v>156</v>
      </c>
      <c r="C52" s="147" t="s">
        <v>101</v>
      </c>
      <c r="D52" s="218">
        <f>SUM(D53:D68)</f>
        <v>0</v>
      </c>
      <c r="E52" s="218">
        <f>SUM(E53:E68)</f>
        <v>0.56208999999999998</v>
      </c>
      <c r="F52" s="215" t="s">
        <v>101</v>
      </c>
      <c r="G52" s="215" t="s">
        <v>101</v>
      </c>
      <c r="H52" s="218">
        <f>SUM(H53:H68)</f>
        <v>0</v>
      </c>
      <c r="I52" s="218">
        <f>SUM(I53:I68)</f>
        <v>0</v>
      </c>
      <c r="J52" s="215" t="s">
        <v>101</v>
      </c>
      <c r="K52" s="218">
        <f>SUM(K53:K68)</f>
        <v>0</v>
      </c>
      <c r="L52" s="218">
        <f>SUM(L53:L68)</f>
        <v>0.78290999999999999</v>
      </c>
      <c r="M52" s="215" t="s">
        <v>101</v>
      </c>
      <c r="N52" s="215" t="s">
        <v>101</v>
      </c>
      <c r="O52" s="218">
        <f>SUM(O53:O68)</f>
        <v>0</v>
      </c>
      <c r="P52" s="218">
        <f>SUM(P53:P68)</f>
        <v>0</v>
      </c>
      <c r="Q52" s="215" t="s">
        <v>101</v>
      </c>
      <c r="R52" s="218">
        <f>SUM(R53:R68)</f>
        <v>0</v>
      </c>
      <c r="S52" s="218">
        <f>SUM(S53:S68)</f>
        <v>0</v>
      </c>
      <c r="T52" s="215" t="s">
        <v>101</v>
      </c>
      <c r="U52" s="215" t="s">
        <v>101</v>
      </c>
      <c r="V52" s="218">
        <f>SUM(V53:V68)</f>
        <v>0</v>
      </c>
      <c r="W52" s="218">
        <f>SUM(W53:W68)</f>
        <v>0</v>
      </c>
      <c r="X52" s="215" t="s">
        <v>101</v>
      </c>
      <c r="Y52" s="218">
        <f>SUM(Y53:Y68)</f>
        <v>0</v>
      </c>
      <c r="Z52" s="218">
        <f>SUM(Z53:Z68)</f>
        <v>0.51016949152542379</v>
      </c>
      <c r="AA52" s="215" t="s">
        <v>101</v>
      </c>
      <c r="AB52" s="215" t="s">
        <v>101</v>
      </c>
      <c r="AC52" s="218">
        <f>SUM(AC53:AC68)</f>
        <v>0</v>
      </c>
      <c r="AD52" s="218">
        <f>SUM(AD53:AD68)</f>
        <v>0</v>
      </c>
      <c r="AE52" s="215" t="s">
        <v>101</v>
      </c>
      <c r="AF52" s="218">
        <f>SUM(AF53:AF68)</f>
        <v>0</v>
      </c>
      <c r="AG52" s="283">
        <f t="shared" si="0"/>
        <v>1.8551694915254238</v>
      </c>
      <c r="AH52" s="215" t="s">
        <v>101</v>
      </c>
      <c r="AI52" s="215" t="s">
        <v>101</v>
      </c>
      <c r="AJ52" s="283">
        <f t="shared" si="1"/>
        <v>0</v>
      </c>
      <c r="AK52" s="283">
        <f t="shared" si="2"/>
        <v>0</v>
      </c>
      <c r="AL52" s="215" t="s">
        <v>101</v>
      </c>
    </row>
    <row r="53" spans="1:38" x14ac:dyDescent="0.25">
      <c r="A53" s="151" t="s">
        <v>155</v>
      </c>
      <c r="B53" s="160" t="s">
        <v>157</v>
      </c>
      <c r="C53" s="147" t="s">
        <v>158</v>
      </c>
      <c r="D53" s="218">
        <v>0</v>
      </c>
      <c r="E53" s="216">
        <v>0</v>
      </c>
      <c r="F53" s="215" t="s">
        <v>101</v>
      </c>
      <c r="G53" s="215" t="s">
        <v>101</v>
      </c>
      <c r="H53" s="218">
        <v>0</v>
      </c>
      <c r="I53" s="218">
        <v>0</v>
      </c>
      <c r="J53" s="215" t="s">
        <v>101</v>
      </c>
      <c r="K53" s="218">
        <v>0</v>
      </c>
      <c r="L53" s="257">
        <f>'4'!AB53</f>
        <v>0.78290999999999999</v>
      </c>
      <c r="M53" s="215" t="s">
        <v>101</v>
      </c>
      <c r="N53" s="215" t="s">
        <v>101</v>
      </c>
      <c r="O53" s="218">
        <v>0</v>
      </c>
      <c r="P53" s="218">
        <v>0</v>
      </c>
      <c r="Q53" s="284">
        <v>1</v>
      </c>
      <c r="R53" s="218">
        <v>0</v>
      </c>
      <c r="S53" s="218">
        <v>0</v>
      </c>
      <c r="T53" s="215" t="s">
        <v>101</v>
      </c>
      <c r="U53" s="215" t="s">
        <v>101</v>
      </c>
      <c r="V53" s="218">
        <v>0</v>
      </c>
      <c r="W53" s="218">
        <v>0</v>
      </c>
      <c r="X53" s="215" t="s">
        <v>101</v>
      </c>
      <c r="Y53" s="218">
        <v>0</v>
      </c>
      <c r="Z53" s="218">
        <v>0</v>
      </c>
      <c r="AA53" s="215" t="s">
        <v>101</v>
      </c>
      <c r="AB53" s="215" t="s">
        <v>101</v>
      </c>
      <c r="AC53" s="218">
        <v>0</v>
      </c>
      <c r="AD53" s="218">
        <v>0</v>
      </c>
      <c r="AE53" s="215" t="s">
        <v>101</v>
      </c>
      <c r="AF53" s="218">
        <v>0</v>
      </c>
      <c r="AG53" s="283">
        <f t="shared" si="0"/>
        <v>0.78290999999999999</v>
      </c>
      <c r="AH53" s="215" t="s">
        <v>101</v>
      </c>
      <c r="AI53" s="215" t="s">
        <v>101</v>
      </c>
      <c r="AJ53" s="283">
        <f t="shared" si="1"/>
        <v>0</v>
      </c>
      <c r="AK53" s="283">
        <f t="shared" si="2"/>
        <v>0</v>
      </c>
      <c r="AL53" s="219">
        <v>1</v>
      </c>
    </row>
    <row r="54" spans="1:38" x14ac:dyDescent="0.25">
      <c r="A54" s="151" t="s">
        <v>155</v>
      </c>
      <c r="B54" s="158" t="s">
        <v>159</v>
      </c>
      <c r="C54" s="147" t="s">
        <v>160</v>
      </c>
      <c r="D54" s="218">
        <v>0</v>
      </c>
      <c r="E54" s="257">
        <f>'3'!Z52</f>
        <v>0.45677000000000001</v>
      </c>
      <c r="F54" s="215" t="s">
        <v>101</v>
      </c>
      <c r="G54" s="215" t="s">
        <v>101</v>
      </c>
      <c r="H54" s="218">
        <v>0</v>
      </c>
      <c r="I54" s="218">
        <v>0</v>
      </c>
      <c r="J54" s="284">
        <v>120</v>
      </c>
      <c r="K54" s="218">
        <v>0</v>
      </c>
      <c r="L54" s="218">
        <v>0</v>
      </c>
      <c r="M54" s="215" t="s">
        <v>101</v>
      </c>
      <c r="N54" s="215" t="s">
        <v>101</v>
      </c>
      <c r="O54" s="218">
        <v>0</v>
      </c>
      <c r="P54" s="218">
        <v>0</v>
      </c>
      <c r="Q54" s="215" t="s">
        <v>101</v>
      </c>
      <c r="R54" s="218">
        <v>0</v>
      </c>
      <c r="S54" s="218">
        <v>0</v>
      </c>
      <c r="T54" s="215" t="s">
        <v>101</v>
      </c>
      <c r="U54" s="215" t="s">
        <v>101</v>
      </c>
      <c r="V54" s="218">
        <v>0</v>
      </c>
      <c r="W54" s="218">
        <v>0</v>
      </c>
      <c r="X54" s="215" t="s">
        <v>101</v>
      </c>
      <c r="Y54" s="218">
        <v>0</v>
      </c>
      <c r="Z54" s="218">
        <v>0</v>
      </c>
      <c r="AA54" s="215" t="s">
        <v>101</v>
      </c>
      <c r="AB54" s="215" t="s">
        <v>101</v>
      </c>
      <c r="AC54" s="218">
        <v>0</v>
      </c>
      <c r="AD54" s="218">
        <v>0</v>
      </c>
      <c r="AE54" s="215" t="s">
        <v>101</v>
      </c>
      <c r="AF54" s="218">
        <v>0</v>
      </c>
      <c r="AG54" s="283">
        <f t="shared" si="0"/>
        <v>0.45677000000000001</v>
      </c>
      <c r="AH54" s="215" t="s">
        <v>101</v>
      </c>
      <c r="AI54" s="215" t="s">
        <v>101</v>
      </c>
      <c r="AJ54" s="283">
        <f t="shared" si="1"/>
        <v>0</v>
      </c>
      <c r="AK54" s="283">
        <f t="shared" si="2"/>
        <v>0</v>
      </c>
      <c r="AL54" s="219">
        <v>120</v>
      </c>
    </row>
    <row r="55" spans="1:38" x14ac:dyDescent="0.25">
      <c r="A55" s="151" t="s">
        <v>155</v>
      </c>
      <c r="B55" s="160" t="s">
        <v>161</v>
      </c>
      <c r="C55" s="147" t="s">
        <v>162</v>
      </c>
      <c r="D55" s="218">
        <v>0</v>
      </c>
      <c r="E55" s="257">
        <f>'3'!Z53</f>
        <v>0.10532</v>
      </c>
      <c r="F55" s="215" t="s">
        <v>101</v>
      </c>
      <c r="G55" s="215" t="s">
        <v>101</v>
      </c>
      <c r="H55" s="218">
        <v>0</v>
      </c>
      <c r="I55" s="218">
        <v>0</v>
      </c>
      <c r="J55" s="284">
        <v>2</v>
      </c>
      <c r="K55" s="218">
        <v>0</v>
      </c>
      <c r="L55" s="218">
        <v>0</v>
      </c>
      <c r="M55" s="215" t="s">
        <v>101</v>
      </c>
      <c r="N55" s="215" t="s">
        <v>101</v>
      </c>
      <c r="O55" s="218">
        <v>0</v>
      </c>
      <c r="P55" s="218">
        <v>0</v>
      </c>
      <c r="Q55" s="215" t="s">
        <v>101</v>
      </c>
      <c r="R55" s="218">
        <v>0</v>
      </c>
      <c r="S55" s="218">
        <v>0</v>
      </c>
      <c r="T55" s="215" t="s">
        <v>101</v>
      </c>
      <c r="U55" s="215" t="s">
        <v>101</v>
      </c>
      <c r="V55" s="218">
        <v>0</v>
      </c>
      <c r="W55" s="218">
        <v>0</v>
      </c>
      <c r="X55" s="215" t="s">
        <v>101</v>
      </c>
      <c r="Y55" s="218">
        <v>0</v>
      </c>
      <c r="Z55" s="218">
        <v>0</v>
      </c>
      <c r="AA55" s="215" t="s">
        <v>101</v>
      </c>
      <c r="AB55" s="215" t="s">
        <v>101</v>
      </c>
      <c r="AC55" s="218">
        <v>0</v>
      </c>
      <c r="AD55" s="218">
        <v>0</v>
      </c>
      <c r="AE55" s="215" t="s">
        <v>101</v>
      </c>
      <c r="AF55" s="218">
        <v>0</v>
      </c>
      <c r="AG55" s="283">
        <f t="shared" si="0"/>
        <v>0.10532</v>
      </c>
      <c r="AH55" s="215" t="s">
        <v>101</v>
      </c>
      <c r="AI55" s="215" t="s">
        <v>101</v>
      </c>
      <c r="AJ55" s="283">
        <f t="shared" si="1"/>
        <v>0</v>
      </c>
      <c r="AK55" s="283">
        <f t="shared" si="2"/>
        <v>0</v>
      </c>
      <c r="AL55" s="219">
        <v>2</v>
      </c>
    </row>
    <row r="56" spans="1:38" ht="15.75" customHeight="1" x14ac:dyDescent="0.25">
      <c r="A56" s="151" t="s">
        <v>155</v>
      </c>
      <c r="B56" s="162" t="s">
        <v>163</v>
      </c>
      <c r="C56" s="147" t="s">
        <v>164</v>
      </c>
      <c r="D56" s="218">
        <v>0</v>
      </c>
      <c r="E56" s="218">
        <v>0</v>
      </c>
      <c r="F56" s="215" t="s">
        <v>101</v>
      </c>
      <c r="G56" s="215" t="s">
        <v>101</v>
      </c>
      <c r="H56" s="218">
        <v>0</v>
      </c>
      <c r="I56" s="218">
        <v>0</v>
      </c>
      <c r="J56" s="215" t="s">
        <v>101</v>
      </c>
      <c r="K56" s="218">
        <v>0</v>
      </c>
      <c r="L56" s="218">
        <v>0</v>
      </c>
      <c r="M56" s="215" t="s">
        <v>101</v>
      </c>
      <c r="N56" s="215" t="s">
        <v>101</v>
      </c>
      <c r="O56" s="218">
        <v>0</v>
      </c>
      <c r="P56" s="218">
        <v>0</v>
      </c>
      <c r="Q56" s="215" t="s">
        <v>101</v>
      </c>
      <c r="R56" s="218">
        <v>0</v>
      </c>
      <c r="S56" s="218">
        <v>0</v>
      </c>
      <c r="T56" s="215" t="s">
        <v>101</v>
      </c>
      <c r="U56" s="215" t="s">
        <v>101</v>
      </c>
      <c r="V56" s="218">
        <v>0</v>
      </c>
      <c r="W56" s="218">
        <v>0</v>
      </c>
      <c r="X56" s="215" t="s">
        <v>101</v>
      </c>
      <c r="Y56" s="218">
        <v>0</v>
      </c>
      <c r="Z56" s="218">
        <v>0</v>
      </c>
      <c r="AA56" s="215" t="s">
        <v>101</v>
      </c>
      <c r="AB56" s="215" t="s">
        <v>101</v>
      </c>
      <c r="AC56" s="218">
        <v>0</v>
      </c>
      <c r="AD56" s="218">
        <v>0</v>
      </c>
      <c r="AE56" s="215" t="s">
        <v>101</v>
      </c>
      <c r="AF56" s="218">
        <v>0</v>
      </c>
      <c r="AG56" s="283">
        <f t="shared" si="0"/>
        <v>0</v>
      </c>
      <c r="AH56" s="215" t="s">
        <v>101</v>
      </c>
      <c r="AI56" s="215" t="s">
        <v>101</v>
      </c>
      <c r="AJ56" s="283">
        <f t="shared" si="1"/>
        <v>0</v>
      </c>
      <c r="AK56" s="283">
        <f t="shared" si="2"/>
        <v>0</v>
      </c>
      <c r="AL56" s="215" t="s">
        <v>101</v>
      </c>
    </row>
    <row r="57" spans="1:38" x14ac:dyDescent="0.25">
      <c r="A57" s="151" t="s">
        <v>155</v>
      </c>
      <c r="B57" s="163" t="s">
        <v>165</v>
      </c>
      <c r="C57" s="147" t="s">
        <v>166</v>
      </c>
      <c r="D57" s="218">
        <v>0</v>
      </c>
      <c r="E57" s="218">
        <v>0</v>
      </c>
      <c r="F57" s="215" t="s">
        <v>101</v>
      </c>
      <c r="G57" s="215" t="s">
        <v>101</v>
      </c>
      <c r="H57" s="218">
        <v>0</v>
      </c>
      <c r="I57" s="218">
        <v>0</v>
      </c>
      <c r="J57" s="215" t="s">
        <v>101</v>
      </c>
      <c r="K57" s="218">
        <v>0</v>
      </c>
      <c r="L57" s="218">
        <v>0</v>
      </c>
      <c r="M57" s="215" t="s">
        <v>101</v>
      </c>
      <c r="N57" s="215" t="s">
        <v>101</v>
      </c>
      <c r="O57" s="218">
        <v>0</v>
      </c>
      <c r="P57" s="218">
        <v>0</v>
      </c>
      <c r="Q57" s="215" t="s">
        <v>101</v>
      </c>
      <c r="R57" s="218">
        <v>0</v>
      </c>
      <c r="S57" s="218">
        <v>0</v>
      </c>
      <c r="T57" s="215" t="s">
        <v>101</v>
      </c>
      <c r="U57" s="215" t="s">
        <v>101</v>
      </c>
      <c r="V57" s="218">
        <v>0</v>
      </c>
      <c r="W57" s="218">
        <v>0</v>
      </c>
      <c r="X57" s="215" t="s">
        <v>101</v>
      </c>
      <c r="Y57" s="218">
        <v>0</v>
      </c>
      <c r="Z57" s="218">
        <v>0</v>
      </c>
      <c r="AA57" s="215" t="s">
        <v>101</v>
      </c>
      <c r="AB57" s="215" t="s">
        <v>101</v>
      </c>
      <c r="AC57" s="218">
        <v>0</v>
      </c>
      <c r="AD57" s="218">
        <v>0</v>
      </c>
      <c r="AE57" s="215" t="s">
        <v>101</v>
      </c>
      <c r="AF57" s="218">
        <v>0</v>
      </c>
      <c r="AG57" s="283">
        <f t="shared" si="0"/>
        <v>0</v>
      </c>
      <c r="AH57" s="215" t="s">
        <v>101</v>
      </c>
      <c r="AI57" s="215" t="s">
        <v>101</v>
      </c>
      <c r="AJ57" s="283">
        <f t="shared" si="1"/>
        <v>0</v>
      </c>
      <c r="AK57" s="283">
        <f t="shared" si="2"/>
        <v>0</v>
      </c>
      <c r="AL57" s="215" t="s">
        <v>101</v>
      </c>
    </row>
    <row r="58" spans="1:38" x14ac:dyDescent="0.25">
      <c r="A58" s="151" t="s">
        <v>155</v>
      </c>
      <c r="B58" s="163" t="s">
        <v>167</v>
      </c>
      <c r="C58" s="147" t="s">
        <v>168</v>
      </c>
      <c r="D58" s="218">
        <v>0</v>
      </c>
      <c r="E58" s="218">
        <v>0</v>
      </c>
      <c r="F58" s="215" t="s">
        <v>101</v>
      </c>
      <c r="G58" s="215" t="s">
        <v>101</v>
      </c>
      <c r="H58" s="218">
        <v>0</v>
      </c>
      <c r="I58" s="218">
        <v>0</v>
      </c>
      <c r="J58" s="215" t="s">
        <v>101</v>
      </c>
      <c r="K58" s="218">
        <v>0</v>
      </c>
      <c r="L58" s="218">
        <v>0</v>
      </c>
      <c r="M58" s="215" t="s">
        <v>101</v>
      </c>
      <c r="N58" s="215" t="s">
        <v>101</v>
      </c>
      <c r="O58" s="218">
        <v>0</v>
      </c>
      <c r="P58" s="218">
        <v>0</v>
      </c>
      <c r="Q58" s="215" t="s">
        <v>101</v>
      </c>
      <c r="R58" s="218">
        <v>0</v>
      </c>
      <c r="S58" s="218">
        <v>0</v>
      </c>
      <c r="T58" s="215" t="s">
        <v>101</v>
      </c>
      <c r="U58" s="215" t="s">
        <v>101</v>
      </c>
      <c r="V58" s="218">
        <v>0</v>
      </c>
      <c r="W58" s="218">
        <v>0</v>
      </c>
      <c r="X58" s="215" t="s">
        <v>101</v>
      </c>
      <c r="Y58" s="218">
        <v>0</v>
      </c>
      <c r="Z58" s="218">
        <v>0</v>
      </c>
      <c r="AA58" s="215" t="s">
        <v>101</v>
      </c>
      <c r="AB58" s="215" t="s">
        <v>101</v>
      </c>
      <c r="AC58" s="218">
        <v>0</v>
      </c>
      <c r="AD58" s="218">
        <v>0</v>
      </c>
      <c r="AE58" s="215" t="s">
        <v>101</v>
      </c>
      <c r="AF58" s="218">
        <v>0</v>
      </c>
      <c r="AG58" s="283">
        <f t="shared" si="0"/>
        <v>0</v>
      </c>
      <c r="AH58" s="215" t="s">
        <v>101</v>
      </c>
      <c r="AI58" s="215" t="s">
        <v>101</v>
      </c>
      <c r="AJ58" s="283">
        <f t="shared" si="1"/>
        <v>0</v>
      </c>
      <c r="AK58" s="283">
        <f t="shared" si="2"/>
        <v>0</v>
      </c>
      <c r="AL58" s="215" t="s">
        <v>101</v>
      </c>
    </row>
    <row r="59" spans="1:38" x14ac:dyDescent="0.25">
      <c r="A59" s="151" t="s">
        <v>155</v>
      </c>
      <c r="B59" s="164" t="s">
        <v>169</v>
      </c>
      <c r="C59" s="147" t="s">
        <v>170</v>
      </c>
      <c r="D59" s="218">
        <v>0</v>
      </c>
      <c r="E59" s="218">
        <v>0</v>
      </c>
      <c r="F59" s="215" t="s">
        <v>101</v>
      </c>
      <c r="G59" s="215" t="s">
        <v>101</v>
      </c>
      <c r="H59" s="218">
        <v>0</v>
      </c>
      <c r="I59" s="218">
        <v>0</v>
      </c>
      <c r="J59" s="215" t="s">
        <v>101</v>
      </c>
      <c r="K59" s="218">
        <v>0</v>
      </c>
      <c r="L59" s="218">
        <v>0</v>
      </c>
      <c r="M59" s="215" t="s">
        <v>101</v>
      </c>
      <c r="N59" s="215" t="s">
        <v>101</v>
      </c>
      <c r="O59" s="218">
        <v>0</v>
      </c>
      <c r="P59" s="218">
        <v>0</v>
      </c>
      <c r="Q59" s="215" t="s">
        <v>101</v>
      </c>
      <c r="R59" s="218">
        <v>0</v>
      </c>
      <c r="S59" s="218">
        <v>0</v>
      </c>
      <c r="T59" s="215" t="s">
        <v>101</v>
      </c>
      <c r="U59" s="215" t="s">
        <v>101</v>
      </c>
      <c r="V59" s="218">
        <v>0</v>
      </c>
      <c r="W59" s="218">
        <v>0</v>
      </c>
      <c r="X59" s="215" t="s">
        <v>101</v>
      </c>
      <c r="Y59" s="218">
        <v>0</v>
      </c>
      <c r="Z59" s="218">
        <v>0</v>
      </c>
      <c r="AA59" s="215" t="s">
        <v>101</v>
      </c>
      <c r="AB59" s="215" t="s">
        <v>101</v>
      </c>
      <c r="AC59" s="218">
        <v>0</v>
      </c>
      <c r="AD59" s="218">
        <v>0</v>
      </c>
      <c r="AE59" s="215" t="s">
        <v>101</v>
      </c>
      <c r="AF59" s="218">
        <v>0</v>
      </c>
      <c r="AG59" s="283">
        <f t="shared" ref="AG59:AG90" si="3">E59+L59+S59+Z59</f>
        <v>0</v>
      </c>
      <c r="AH59" s="215" t="s">
        <v>101</v>
      </c>
      <c r="AI59" s="215" t="s">
        <v>101</v>
      </c>
      <c r="AJ59" s="283">
        <f t="shared" ref="AJ59:AJ90" si="4">H59+O59+V59+AC59</f>
        <v>0</v>
      </c>
      <c r="AK59" s="283">
        <f t="shared" ref="AK59:AK90" si="5">I59+P59+W59+AD59</f>
        <v>0</v>
      </c>
      <c r="AL59" s="215" t="s">
        <v>101</v>
      </c>
    </row>
    <row r="60" spans="1:38" x14ac:dyDescent="0.25">
      <c r="A60" s="151" t="s">
        <v>155</v>
      </c>
      <c r="B60" s="164" t="s">
        <v>171</v>
      </c>
      <c r="C60" s="147" t="s">
        <v>172</v>
      </c>
      <c r="D60" s="218">
        <v>0</v>
      </c>
      <c r="E60" s="218">
        <v>0</v>
      </c>
      <c r="F60" s="215" t="s">
        <v>101</v>
      </c>
      <c r="G60" s="215" t="s">
        <v>101</v>
      </c>
      <c r="H60" s="218">
        <v>0</v>
      </c>
      <c r="I60" s="218">
        <v>0</v>
      </c>
      <c r="J60" s="215" t="s">
        <v>101</v>
      </c>
      <c r="K60" s="218">
        <v>0</v>
      </c>
      <c r="L60" s="218">
        <v>0</v>
      </c>
      <c r="M60" s="215" t="s">
        <v>101</v>
      </c>
      <c r="N60" s="215" t="s">
        <v>101</v>
      </c>
      <c r="O60" s="218">
        <v>0</v>
      </c>
      <c r="P60" s="218">
        <v>0</v>
      </c>
      <c r="Q60" s="215" t="s">
        <v>101</v>
      </c>
      <c r="R60" s="218">
        <v>0</v>
      </c>
      <c r="S60" s="218">
        <v>0</v>
      </c>
      <c r="T60" s="215" t="s">
        <v>101</v>
      </c>
      <c r="U60" s="215" t="s">
        <v>101</v>
      </c>
      <c r="V60" s="218">
        <v>0</v>
      </c>
      <c r="W60" s="218">
        <v>0</v>
      </c>
      <c r="X60" s="215" t="s">
        <v>101</v>
      </c>
      <c r="Y60" s="218">
        <v>0</v>
      </c>
      <c r="Z60" s="218">
        <v>0</v>
      </c>
      <c r="AA60" s="215" t="s">
        <v>101</v>
      </c>
      <c r="AB60" s="215" t="s">
        <v>101</v>
      </c>
      <c r="AC60" s="218">
        <v>0</v>
      </c>
      <c r="AD60" s="218">
        <v>0</v>
      </c>
      <c r="AE60" s="215" t="s">
        <v>101</v>
      </c>
      <c r="AF60" s="218">
        <v>0</v>
      </c>
      <c r="AG60" s="283">
        <f t="shared" si="3"/>
        <v>0</v>
      </c>
      <c r="AH60" s="215" t="s">
        <v>101</v>
      </c>
      <c r="AI60" s="215" t="s">
        <v>101</v>
      </c>
      <c r="AJ60" s="283">
        <f t="shared" si="4"/>
        <v>0</v>
      </c>
      <c r="AK60" s="283">
        <f t="shared" si="5"/>
        <v>0</v>
      </c>
      <c r="AL60" s="215" t="s">
        <v>101</v>
      </c>
    </row>
    <row r="61" spans="1:38" x14ac:dyDescent="0.25">
      <c r="A61" s="151" t="s">
        <v>155</v>
      </c>
      <c r="B61" s="165" t="s">
        <v>173</v>
      </c>
      <c r="C61" s="147" t="s">
        <v>174</v>
      </c>
      <c r="D61" s="218">
        <v>0</v>
      </c>
      <c r="E61" s="218">
        <v>0</v>
      </c>
      <c r="F61" s="215">
        <v>0</v>
      </c>
      <c r="G61" s="215" t="s">
        <v>101</v>
      </c>
      <c r="H61" s="218">
        <v>0</v>
      </c>
      <c r="I61" s="218">
        <v>0</v>
      </c>
      <c r="J61" s="215" t="s">
        <v>101</v>
      </c>
      <c r="K61" s="218">
        <v>0</v>
      </c>
      <c r="L61" s="218">
        <v>0</v>
      </c>
      <c r="M61" s="215">
        <v>0</v>
      </c>
      <c r="N61" s="215" t="s">
        <v>101</v>
      </c>
      <c r="O61" s="218">
        <v>0</v>
      </c>
      <c r="P61" s="218">
        <v>0</v>
      </c>
      <c r="Q61" s="215" t="s">
        <v>101</v>
      </c>
      <c r="R61" s="218">
        <v>0</v>
      </c>
      <c r="S61" s="218">
        <v>0</v>
      </c>
      <c r="T61" s="215">
        <v>0</v>
      </c>
      <c r="U61" s="215" t="s">
        <v>101</v>
      </c>
      <c r="V61" s="218">
        <v>0</v>
      </c>
      <c r="W61" s="218">
        <v>0</v>
      </c>
      <c r="X61" s="215" t="s">
        <v>101</v>
      </c>
      <c r="Y61" s="218">
        <v>0</v>
      </c>
      <c r="Z61" s="257">
        <f>0.602/1.18</f>
        <v>0.51016949152542379</v>
      </c>
      <c r="AA61" s="215">
        <v>0.25</v>
      </c>
      <c r="AB61" s="215" t="s">
        <v>101</v>
      </c>
      <c r="AC61" s="218">
        <v>0</v>
      </c>
      <c r="AD61" s="218">
        <v>0</v>
      </c>
      <c r="AE61" s="215" t="s">
        <v>101</v>
      </c>
      <c r="AF61" s="218">
        <v>0</v>
      </c>
      <c r="AG61" s="283">
        <f t="shared" si="3"/>
        <v>0.51016949152542379</v>
      </c>
      <c r="AH61" s="283">
        <f>F61+M61+T61+AA61</f>
        <v>0.25</v>
      </c>
      <c r="AI61" s="215" t="s">
        <v>101</v>
      </c>
      <c r="AJ61" s="283">
        <f t="shared" si="4"/>
        <v>0</v>
      </c>
      <c r="AK61" s="283">
        <f t="shared" si="5"/>
        <v>0</v>
      </c>
      <c r="AL61" s="215" t="s">
        <v>101</v>
      </c>
    </row>
    <row r="62" spans="1:38" x14ac:dyDescent="0.25">
      <c r="A62" s="151" t="s">
        <v>155</v>
      </c>
      <c r="B62" s="164" t="s">
        <v>175</v>
      </c>
      <c r="C62" s="147" t="s">
        <v>176</v>
      </c>
      <c r="D62" s="218">
        <v>0</v>
      </c>
      <c r="E62" s="218">
        <v>0</v>
      </c>
      <c r="F62" s="215" t="s">
        <v>101</v>
      </c>
      <c r="G62" s="215" t="s">
        <v>101</v>
      </c>
      <c r="H62" s="218">
        <v>0</v>
      </c>
      <c r="I62" s="218">
        <v>0</v>
      </c>
      <c r="J62" s="215" t="s">
        <v>101</v>
      </c>
      <c r="K62" s="218">
        <v>0</v>
      </c>
      <c r="L62" s="218">
        <v>0</v>
      </c>
      <c r="M62" s="215" t="s">
        <v>101</v>
      </c>
      <c r="N62" s="215" t="s">
        <v>101</v>
      </c>
      <c r="O62" s="218">
        <v>0</v>
      </c>
      <c r="P62" s="218">
        <v>0</v>
      </c>
      <c r="Q62" s="215" t="s">
        <v>101</v>
      </c>
      <c r="R62" s="218">
        <v>0</v>
      </c>
      <c r="S62" s="218">
        <v>0</v>
      </c>
      <c r="T62" s="215" t="s">
        <v>101</v>
      </c>
      <c r="U62" s="215" t="s">
        <v>101</v>
      </c>
      <c r="V62" s="218">
        <v>0</v>
      </c>
      <c r="W62" s="218">
        <v>0</v>
      </c>
      <c r="X62" s="215" t="s">
        <v>101</v>
      </c>
      <c r="Y62" s="218">
        <v>0</v>
      </c>
      <c r="Z62" s="218">
        <v>0</v>
      </c>
      <c r="AA62" s="215" t="s">
        <v>101</v>
      </c>
      <c r="AB62" s="215" t="s">
        <v>101</v>
      </c>
      <c r="AC62" s="218">
        <v>0</v>
      </c>
      <c r="AD62" s="218">
        <v>0</v>
      </c>
      <c r="AE62" s="215" t="s">
        <v>101</v>
      </c>
      <c r="AF62" s="218">
        <v>0</v>
      </c>
      <c r="AG62" s="283">
        <f t="shared" si="3"/>
        <v>0</v>
      </c>
      <c r="AH62" s="215" t="s">
        <v>101</v>
      </c>
      <c r="AI62" s="215" t="s">
        <v>101</v>
      </c>
      <c r="AJ62" s="283">
        <f t="shared" si="4"/>
        <v>0</v>
      </c>
      <c r="AK62" s="283">
        <f t="shared" si="5"/>
        <v>0</v>
      </c>
      <c r="AL62" s="215" t="s">
        <v>101</v>
      </c>
    </row>
    <row r="63" spans="1:38" x14ac:dyDescent="0.25">
      <c r="A63" s="151" t="s">
        <v>155</v>
      </c>
      <c r="B63" s="166" t="s">
        <v>177</v>
      </c>
      <c r="C63" s="147" t="s">
        <v>178</v>
      </c>
      <c r="D63" s="218">
        <v>0</v>
      </c>
      <c r="E63" s="218">
        <v>0</v>
      </c>
      <c r="F63" s="215" t="s">
        <v>101</v>
      </c>
      <c r="G63" s="215" t="s">
        <v>101</v>
      </c>
      <c r="H63" s="218">
        <v>0</v>
      </c>
      <c r="I63" s="218">
        <v>0</v>
      </c>
      <c r="J63" s="215" t="s">
        <v>101</v>
      </c>
      <c r="K63" s="218">
        <v>0</v>
      </c>
      <c r="L63" s="218">
        <v>0</v>
      </c>
      <c r="M63" s="215" t="s">
        <v>101</v>
      </c>
      <c r="N63" s="215" t="s">
        <v>101</v>
      </c>
      <c r="O63" s="218">
        <v>0</v>
      </c>
      <c r="P63" s="218">
        <v>0</v>
      </c>
      <c r="Q63" s="215" t="s">
        <v>101</v>
      </c>
      <c r="R63" s="218">
        <v>0</v>
      </c>
      <c r="S63" s="218">
        <v>0</v>
      </c>
      <c r="T63" s="215" t="s">
        <v>101</v>
      </c>
      <c r="U63" s="215" t="s">
        <v>101</v>
      </c>
      <c r="V63" s="218">
        <v>0</v>
      </c>
      <c r="W63" s="218">
        <v>0</v>
      </c>
      <c r="X63" s="215" t="s">
        <v>101</v>
      </c>
      <c r="Y63" s="218">
        <v>0</v>
      </c>
      <c r="Z63" s="218">
        <v>0</v>
      </c>
      <c r="AA63" s="215" t="s">
        <v>101</v>
      </c>
      <c r="AB63" s="215" t="s">
        <v>101</v>
      </c>
      <c r="AC63" s="218">
        <v>0</v>
      </c>
      <c r="AD63" s="218">
        <v>0</v>
      </c>
      <c r="AE63" s="215" t="s">
        <v>101</v>
      </c>
      <c r="AF63" s="218">
        <v>0</v>
      </c>
      <c r="AG63" s="283">
        <f t="shared" si="3"/>
        <v>0</v>
      </c>
      <c r="AH63" s="215" t="s">
        <v>101</v>
      </c>
      <c r="AI63" s="215" t="s">
        <v>101</v>
      </c>
      <c r="AJ63" s="283">
        <f t="shared" si="4"/>
        <v>0</v>
      </c>
      <c r="AK63" s="283">
        <f t="shared" si="5"/>
        <v>0</v>
      </c>
      <c r="AL63" s="215" t="s">
        <v>101</v>
      </c>
    </row>
    <row r="64" spans="1:38" x14ac:dyDescent="0.25">
      <c r="A64" s="151" t="s">
        <v>155</v>
      </c>
      <c r="B64" s="167" t="s">
        <v>179</v>
      </c>
      <c r="C64" s="147" t="s">
        <v>180</v>
      </c>
      <c r="D64" s="218">
        <v>0</v>
      </c>
      <c r="E64" s="218">
        <v>0</v>
      </c>
      <c r="F64" s="215" t="s">
        <v>101</v>
      </c>
      <c r="G64" s="215" t="s">
        <v>101</v>
      </c>
      <c r="H64" s="218">
        <v>0</v>
      </c>
      <c r="I64" s="218">
        <v>0</v>
      </c>
      <c r="J64" s="215" t="s">
        <v>101</v>
      </c>
      <c r="K64" s="218">
        <v>0</v>
      </c>
      <c r="L64" s="218">
        <v>0</v>
      </c>
      <c r="M64" s="215" t="s">
        <v>101</v>
      </c>
      <c r="N64" s="215" t="s">
        <v>101</v>
      </c>
      <c r="O64" s="218">
        <v>0</v>
      </c>
      <c r="P64" s="218">
        <v>0</v>
      </c>
      <c r="Q64" s="215" t="s">
        <v>101</v>
      </c>
      <c r="R64" s="218">
        <v>0</v>
      </c>
      <c r="S64" s="218">
        <v>0</v>
      </c>
      <c r="T64" s="215" t="s">
        <v>101</v>
      </c>
      <c r="U64" s="215" t="s">
        <v>101</v>
      </c>
      <c r="V64" s="218">
        <v>0</v>
      </c>
      <c r="W64" s="218">
        <v>0</v>
      </c>
      <c r="X64" s="215" t="s">
        <v>101</v>
      </c>
      <c r="Y64" s="218">
        <v>0</v>
      </c>
      <c r="Z64" s="218">
        <v>0</v>
      </c>
      <c r="AA64" s="215" t="s">
        <v>101</v>
      </c>
      <c r="AB64" s="215" t="s">
        <v>101</v>
      </c>
      <c r="AC64" s="218">
        <v>0</v>
      </c>
      <c r="AD64" s="218">
        <v>0</v>
      </c>
      <c r="AE64" s="215" t="s">
        <v>101</v>
      </c>
      <c r="AF64" s="218">
        <v>0</v>
      </c>
      <c r="AG64" s="283">
        <f t="shared" si="3"/>
        <v>0</v>
      </c>
      <c r="AH64" s="215" t="s">
        <v>101</v>
      </c>
      <c r="AI64" s="215" t="s">
        <v>101</v>
      </c>
      <c r="AJ64" s="283">
        <f t="shared" si="4"/>
        <v>0</v>
      </c>
      <c r="AK64" s="283">
        <f t="shared" si="5"/>
        <v>0</v>
      </c>
      <c r="AL64" s="215" t="s">
        <v>101</v>
      </c>
    </row>
    <row r="65" spans="1:38" x14ac:dyDescent="0.25">
      <c r="A65" s="151" t="s">
        <v>155</v>
      </c>
      <c r="B65" s="167" t="s">
        <v>181</v>
      </c>
      <c r="C65" s="147" t="s">
        <v>182</v>
      </c>
      <c r="D65" s="218">
        <v>0</v>
      </c>
      <c r="E65" s="218">
        <v>0</v>
      </c>
      <c r="F65" s="215" t="s">
        <v>101</v>
      </c>
      <c r="G65" s="215" t="s">
        <v>101</v>
      </c>
      <c r="H65" s="218">
        <v>0</v>
      </c>
      <c r="I65" s="218">
        <v>0</v>
      </c>
      <c r="J65" s="215" t="s">
        <v>101</v>
      </c>
      <c r="K65" s="218">
        <v>0</v>
      </c>
      <c r="L65" s="218">
        <v>0</v>
      </c>
      <c r="M65" s="215" t="s">
        <v>101</v>
      </c>
      <c r="N65" s="215" t="s">
        <v>101</v>
      </c>
      <c r="O65" s="218">
        <v>0</v>
      </c>
      <c r="P65" s="218">
        <v>0</v>
      </c>
      <c r="Q65" s="215" t="s">
        <v>101</v>
      </c>
      <c r="R65" s="218">
        <v>0</v>
      </c>
      <c r="S65" s="218">
        <v>0</v>
      </c>
      <c r="T65" s="215" t="s">
        <v>101</v>
      </c>
      <c r="U65" s="215" t="s">
        <v>101</v>
      </c>
      <c r="V65" s="218">
        <v>0</v>
      </c>
      <c r="W65" s="218">
        <v>0</v>
      </c>
      <c r="X65" s="215" t="s">
        <v>101</v>
      </c>
      <c r="Y65" s="218">
        <v>0</v>
      </c>
      <c r="Z65" s="218">
        <v>0</v>
      </c>
      <c r="AA65" s="215" t="s">
        <v>101</v>
      </c>
      <c r="AB65" s="215" t="s">
        <v>101</v>
      </c>
      <c r="AC65" s="218">
        <v>0</v>
      </c>
      <c r="AD65" s="218">
        <v>0</v>
      </c>
      <c r="AE65" s="215" t="s">
        <v>101</v>
      </c>
      <c r="AF65" s="218">
        <v>0</v>
      </c>
      <c r="AG65" s="283">
        <f t="shared" si="3"/>
        <v>0</v>
      </c>
      <c r="AH65" s="215" t="s">
        <v>101</v>
      </c>
      <c r="AI65" s="215" t="s">
        <v>101</v>
      </c>
      <c r="AJ65" s="283">
        <f t="shared" si="4"/>
        <v>0</v>
      </c>
      <c r="AK65" s="283">
        <f t="shared" si="5"/>
        <v>0</v>
      </c>
      <c r="AL65" s="215" t="s">
        <v>101</v>
      </c>
    </row>
    <row r="66" spans="1:38" x14ac:dyDescent="0.25">
      <c r="A66" s="151" t="s">
        <v>155</v>
      </c>
      <c r="B66" s="166" t="s">
        <v>183</v>
      </c>
      <c r="C66" s="147" t="s">
        <v>184</v>
      </c>
      <c r="D66" s="218">
        <v>0</v>
      </c>
      <c r="E66" s="218">
        <v>0</v>
      </c>
      <c r="F66" s="215" t="s">
        <v>101</v>
      </c>
      <c r="G66" s="215" t="s">
        <v>101</v>
      </c>
      <c r="H66" s="218">
        <v>0</v>
      </c>
      <c r="I66" s="218">
        <v>0</v>
      </c>
      <c r="J66" s="215" t="s">
        <v>101</v>
      </c>
      <c r="K66" s="218">
        <v>0</v>
      </c>
      <c r="L66" s="218">
        <v>0</v>
      </c>
      <c r="M66" s="215" t="s">
        <v>101</v>
      </c>
      <c r="N66" s="215" t="s">
        <v>101</v>
      </c>
      <c r="O66" s="218">
        <v>0</v>
      </c>
      <c r="P66" s="218">
        <v>0</v>
      </c>
      <c r="Q66" s="215" t="s">
        <v>101</v>
      </c>
      <c r="R66" s="218">
        <v>0</v>
      </c>
      <c r="S66" s="218">
        <v>0</v>
      </c>
      <c r="T66" s="215" t="s">
        <v>101</v>
      </c>
      <c r="U66" s="215" t="s">
        <v>101</v>
      </c>
      <c r="V66" s="218">
        <v>0</v>
      </c>
      <c r="W66" s="218">
        <v>0</v>
      </c>
      <c r="X66" s="215" t="s">
        <v>101</v>
      </c>
      <c r="Y66" s="218">
        <v>0</v>
      </c>
      <c r="Z66" s="218">
        <v>0</v>
      </c>
      <c r="AA66" s="215" t="s">
        <v>101</v>
      </c>
      <c r="AB66" s="215" t="s">
        <v>101</v>
      </c>
      <c r="AC66" s="218">
        <v>0</v>
      </c>
      <c r="AD66" s="218">
        <v>0</v>
      </c>
      <c r="AE66" s="215" t="s">
        <v>101</v>
      </c>
      <c r="AF66" s="218">
        <v>0</v>
      </c>
      <c r="AG66" s="283">
        <f t="shared" si="3"/>
        <v>0</v>
      </c>
      <c r="AH66" s="215" t="s">
        <v>101</v>
      </c>
      <c r="AI66" s="215" t="s">
        <v>101</v>
      </c>
      <c r="AJ66" s="283">
        <f t="shared" si="4"/>
        <v>0</v>
      </c>
      <c r="AK66" s="283">
        <f t="shared" si="5"/>
        <v>0</v>
      </c>
      <c r="AL66" s="215" t="s">
        <v>101</v>
      </c>
    </row>
    <row r="67" spans="1:38" ht="15.75" customHeight="1" x14ac:dyDescent="0.25">
      <c r="A67" s="151" t="s">
        <v>155</v>
      </c>
      <c r="B67" s="167" t="s">
        <v>185</v>
      </c>
      <c r="C67" s="147" t="s">
        <v>186</v>
      </c>
      <c r="D67" s="218">
        <v>0</v>
      </c>
      <c r="E67" s="218">
        <v>0</v>
      </c>
      <c r="F67" s="215" t="s">
        <v>101</v>
      </c>
      <c r="G67" s="215" t="s">
        <v>101</v>
      </c>
      <c r="H67" s="218">
        <v>0</v>
      </c>
      <c r="I67" s="218">
        <v>0</v>
      </c>
      <c r="J67" s="215" t="s">
        <v>101</v>
      </c>
      <c r="K67" s="218">
        <v>0</v>
      </c>
      <c r="L67" s="218">
        <v>0</v>
      </c>
      <c r="M67" s="215" t="s">
        <v>101</v>
      </c>
      <c r="N67" s="215" t="s">
        <v>101</v>
      </c>
      <c r="O67" s="218">
        <v>0</v>
      </c>
      <c r="P67" s="218">
        <v>0</v>
      </c>
      <c r="Q67" s="215" t="s">
        <v>101</v>
      </c>
      <c r="R67" s="218">
        <v>0</v>
      </c>
      <c r="S67" s="218">
        <v>0</v>
      </c>
      <c r="T67" s="215" t="s">
        <v>101</v>
      </c>
      <c r="U67" s="215" t="s">
        <v>101</v>
      </c>
      <c r="V67" s="218">
        <v>0</v>
      </c>
      <c r="W67" s="218">
        <v>0</v>
      </c>
      <c r="X67" s="215" t="s">
        <v>101</v>
      </c>
      <c r="Y67" s="218">
        <v>0</v>
      </c>
      <c r="Z67" s="218">
        <v>0</v>
      </c>
      <c r="AA67" s="215" t="s">
        <v>101</v>
      </c>
      <c r="AB67" s="215" t="s">
        <v>101</v>
      </c>
      <c r="AC67" s="218">
        <v>0</v>
      </c>
      <c r="AD67" s="218">
        <v>0</v>
      </c>
      <c r="AE67" s="215" t="s">
        <v>101</v>
      </c>
      <c r="AF67" s="218">
        <v>0</v>
      </c>
      <c r="AG67" s="283">
        <f t="shared" si="3"/>
        <v>0</v>
      </c>
      <c r="AH67" s="215" t="s">
        <v>101</v>
      </c>
      <c r="AI67" s="215" t="s">
        <v>101</v>
      </c>
      <c r="AJ67" s="283">
        <f t="shared" si="4"/>
        <v>0</v>
      </c>
      <c r="AK67" s="283">
        <f t="shared" si="5"/>
        <v>0</v>
      </c>
      <c r="AL67" s="215" t="s">
        <v>101</v>
      </c>
    </row>
    <row r="68" spans="1:38" x14ac:dyDescent="0.25">
      <c r="A68" s="151" t="s">
        <v>155</v>
      </c>
      <c r="B68" s="164" t="s">
        <v>177</v>
      </c>
      <c r="C68" s="147" t="s">
        <v>187</v>
      </c>
      <c r="D68" s="218">
        <v>0</v>
      </c>
      <c r="E68" s="218">
        <v>0</v>
      </c>
      <c r="F68" s="215" t="s">
        <v>101</v>
      </c>
      <c r="G68" s="215" t="s">
        <v>101</v>
      </c>
      <c r="H68" s="218">
        <v>0</v>
      </c>
      <c r="I68" s="218">
        <v>0</v>
      </c>
      <c r="J68" s="215" t="s">
        <v>101</v>
      </c>
      <c r="K68" s="218">
        <v>0</v>
      </c>
      <c r="L68" s="218">
        <v>0</v>
      </c>
      <c r="M68" s="215" t="s">
        <v>101</v>
      </c>
      <c r="N68" s="215" t="s">
        <v>101</v>
      </c>
      <c r="O68" s="218">
        <v>0</v>
      </c>
      <c r="P68" s="218">
        <v>0</v>
      </c>
      <c r="Q68" s="215" t="s">
        <v>101</v>
      </c>
      <c r="R68" s="218">
        <v>0</v>
      </c>
      <c r="S68" s="218">
        <v>0</v>
      </c>
      <c r="T68" s="215" t="s">
        <v>101</v>
      </c>
      <c r="U68" s="215" t="s">
        <v>101</v>
      </c>
      <c r="V68" s="218">
        <v>0</v>
      </c>
      <c r="W68" s="218">
        <v>0</v>
      </c>
      <c r="X68" s="215" t="s">
        <v>101</v>
      </c>
      <c r="Y68" s="218">
        <v>0</v>
      </c>
      <c r="Z68" s="218">
        <v>0</v>
      </c>
      <c r="AA68" s="215" t="s">
        <v>101</v>
      </c>
      <c r="AB68" s="215" t="s">
        <v>101</v>
      </c>
      <c r="AC68" s="218">
        <v>0</v>
      </c>
      <c r="AD68" s="218">
        <v>0</v>
      </c>
      <c r="AE68" s="215" t="s">
        <v>101</v>
      </c>
      <c r="AF68" s="218">
        <v>0</v>
      </c>
      <c r="AG68" s="283">
        <f t="shared" si="3"/>
        <v>0</v>
      </c>
      <c r="AH68" s="215" t="s">
        <v>101</v>
      </c>
      <c r="AI68" s="215" t="s">
        <v>101</v>
      </c>
      <c r="AJ68" s="283">
        <f t="shared" si="4"/>
        <v>0</v>
      </c>
      <c r="AK68" s="283">
        <f t="shared" si="5"/>
        <v>0</v>
      </c>
      <c r="AL68" s="215" t="s">
        <v>101</v>
      </c>
    </row>
    <row r="69" spans="1:38" ht="36.75" customHeight="1" x14ac:dyDescent="0.25">
      <c r="A69" s="151" t="s">
        <v>188</v>
      </c>
      <c r="B69" s="152" t="s">
        <v>189</v>
      </c>
      <c r="C69" s="147" t="s">
        <v>101</v>
      </c>
      <c r="D69" s="218">
        <v>0</v>
      </c>
      <c r="E69" s="218">
        <v>0</v>
      </c>
      <c r="F69" s="215" t="s">
        <v>101</v>
      </c>
      <c r="G69" s="215" t="s">
        <v>101</v>
      </c>
      <c r="H69" s="218">
        <v>0</v>
      </c>
      <c r="I69" s="218">
        <v>0</v>
      </c>
      <c r="J69" s="215" t="s">
        <v>101</v>
      </c>
      <c r="K69" s="218">
        <v>0</v>
      </c>
      <c r="L69" s="218">
        <v>0</v>
      </c>
      <c r="M69" s="215" t="s">
        <v>101</v>
      </c>
      <c r="N69" s="215" t="s">
        <v>101</v>
      </c>
      <c r="O69" s="218">
        <v>0</v>
      </c>
      <c r="P69" s="218">
        <v>0</v>
      </c>
      <c r="Q69" s="215" t="s">
        <v>101</v>
      </c>
      <c r="R69" s="218">
        <v>0</v>
      </c>
      <c r="S69" s="218">
        <v>0</v>
      </c>
      <c r="T69" s="215" t="s">
        <v>101</v>
      </c>
      <c r="U69" s="215" t="s">
        <v>101</v>
      </c>
      <c r="V69" s="218">
        <v>0</v>
      </c>
      <c r="W69" s="218">
        <v>0</v>
      </c>
      <c r="X69" s="215" t="s">
        <v>101</v>
      </c>
      <c r="Y69" s="218">
        <v>0</v>
      </c>
      <c r="Z69" s="218">
        <v>0</v>
      </c>
      <c r="AA69" s="215" t="s">
        <v>101</v>
      </c>
      <c r="AB69" s="215" t="s">
        <v>101</v>
      </c>
      <c r="AC69" s="218">
        <v>0</v>
      </c>
      <c r="AD69" s="218">
        <v>0</v>
      </c>
      <c r="AE69" s="215" t="s">
        <v>101</v>
      </c>
      <c r="AF69" s="218">
        <v>0</v>
      </c>
      <c r="AG69" s="283">
        <f t="shared" si="3"/>
        <v>0</v>
      </c>
      <c r="AH69" s="215" t="s">
        <v>101</v>
      </c>
      <c r="AI69" s="215" t="s">
        <v>101</v>
      </c>
      <c r="AJ69" s="283">
        <f t="shared" si="4"/>
        <v>0</v>
      </c>
      <c r="AK69" s="283">
        <f t="shared" si="5"/>
        <v>0</v>
      </c>
      <c r="AL69" s="215" t="s">
        <v>101</v>
      </c>
    </row>
    <row r="70" spans="1:38" ht="18.75" customHeight="1" x14ac:dyDescent="0.25">
      <c r="A70" s="151" t="s">
        <v>190</v>
      </c>
      <c r="B70" s="152" t="s">
        <v>191</v>
      </c>
      <c r="C70" s="147" t="s">
        <v>101</v>
      </c>
      <c r="D70" s="218">
        <f>D71+D77</f>
        <v>0</v>
      </c>
      <c r="E70" s="218">
        <f>E71+E77</f>
        <v>0</v>
      </c>
      <c r="F70" s="215" t="s">
        <v>101</v>
      </c>
      <c r="G70" s="215" t="s">
        <v>101</v>
      </c>
      <c r="H70" s="218">
        <f>H71+H77</f>
        <v>0</v>
      </c>
      <c r="I70" s="218">
        <f>I71+I77</f>
        <v>0</v>
      </c>
      <c r="J70" s="215" t="s">
        <v>101</v>
      </c>
      <c r="K70" s="218">
        <f>K71+K77</f>
        <v>0</v>
      </c>
      <c r="L70" s="218">
        <f>L71+L77</f>
        <v>0</v>
      </c>
      <c r="M70" s="215" t="s">
        <v>101</v>
      </c>
      <c r="N70" s="215" t="s">
        <v>101</v>
      </c>
      <c r="O70" s="218">
        <f>O71+O77</f>
        <v>0</v>
      </c>
      <c r="P70" s="218">
        <f>P71+P77</f>
        <v>0</v>
      </c>
      <c r="Q70" s="215" t="s">
        <v>101</v>
      </c>
      <c r="R70" s="218">
        <f>R71+R77</f>
        <v>0</v>
      </c>
      <c r="S70" s="218">
        <f>S71+S77</f>
        <v>0</v>
      </c>
      <c r="T70" s="215" t="s">
        <v>101</v>
      </c>
      <c r="U70" s="215" t="s">
        <v>101</v>
      </c>
      <c r="V70" s="218">
        <f>V71+V77</f>
        <v>0</v>
      </c>
      <c r="W70" s="218">
        <f>W71+W77</f>
        <v>0</v>
      </c>
      <c r="X70" s="215" t="s">
        <v>101</v>
      </c>
      <c r="Y70" s="218">
        <f>Y71+Y77</f>
        <v>0</v>
      </c>
      <c r="Z70" s="218">
        <f>Z71+Z77</f>
        <v>0.58852167</v>
      </c>
      <c r="AA70" s="215" t="s">
        <v>101</v>
      </c>
      <c r="AB70" s="215" t="s">
        <v>101</v>
      </c>
      <c r="AC70" s="218">
        <f>AC71+AC77</f>
        <v>0.55000000000000004</v>
      </c>
      <c r="AD70" s="218">
        <f>AD71+AD77</f>
        <v>0</v>
      </c>
      <c r="AE70" s="215" t="s">
        <v>101</v>
      </c>
      <c r="AF70" s="218">
        <f>AF71+AF77</f>
        <v>0</v>
      </c>
      <c r="AG70" s="283">
        <f t="shared" si="3"/>
        <v>0.58852167</v>
      </c>
      <c r="AH70" s="215" t="s">
        <v>101</v>
      </c>
      <c r="AI70" s="215" t="s">
        <v>101</v>
      </c>
      <c r="AJ70" s="283">
        <f t="shared" si="4"/>
        <v>0.55000000000000004</v>
      </c>
      <c r="AK70" s="283">
        <f t="shared" si="5"/>
        <v>0</v>
      </c>
      <c r="AL70" s="215" t="s">
        <v>101</v>
      </c>
    </row>
    <row r="71" spans="1:38" x14ac:dyDescent="0.25">
      <c r="A71" s="151" t="s">
        <v>192</v>
      </c>
      <c r="B71" s="152" t="s">
        <v>193</v>
      </c>
      <c r="C71" s="147" t="s">
        <v>101</v>
      </c>
      <c r="D71" s="218">
        <f>SUM(D72:D76)</f>
        <v>0</v>
      </c>
      <c r="E71" s="218">
        <f>SUM(E72:E76)</f>
        <v>0</v>
      </c>
      <c r="F71" s="215" t="s">
        <v>101</v>
      </c>
      <c r="G71" s="215" t="s">
        <v>101</v>
      </c>
      <c r="H71" s="218">
        <f>SUM(H72:H76)</f>
        <v>0</v>
      </c>
      <c r="I71" s="218">
        <f>SUM(I72:I76)</f>
        <v>0</v>
      </c>
      <c r="J71" s="215" t="s">
        <v>101</v>
      </c>
      <c r="K71" s="218">
        <f>SUM(K72:K76)</f>
        <v>0</v>
      </c>
      <c r="L71" s="218">
        <f>SUM(L72:L76)</f>
        <v>0</v>
      </c>
      <c r="M71" s="215" t="s">
        <v>101</v>
      </c>
      <c r="N71" s="215" t="s">
        <v>101</v>
      </c>
      <c r="O71" s="218">
        <f>SUM(O72:O76)</f>
        <v>0</v>
      </c>
      <c r="P71" s="218">
        <f>SUM(P72:P76)</f>
        <v>0</v>
      </c>
      <c r="Q71" s="215" t="s">
        <v>101</v>
      </c>
      <c r="R71" s="218">
        <f>SUM(R72:R76)</f>
        <v>0</v>
      </c>
      <c r="S71" s="218">
        <f>SUM(S72:S76)</f>
        <v>0</v>
      </c>
      <c r="T71" s="215" t="s">
        <v>101</v>
      </c>
      <c r="U71" s="215" t="s">
        <v>101</v>
      </c>
      <c r="V71" s="218">
        <f>SUM(V72:V76)</f>
        <v>0</v>
      </c>
      <c r="W71" s="218">
        <f>SUM(W72:W76)</f>
        <v>0</v>
      </c>
      <c r="X71" s="215" t="s">
        <v>101</v>
      </c>
      <c r="Y71" s="218">
        <f>SUM(Y72:Y76)</f>
        <v>0</v>
      </c>
      <c r="Z71" s="218">
        <f>SUM(Z72:Z76)</f>
        <v>0.58852167</v>
      </c>
      <c r="AA71" s="215" t="s">
        <v>101</v>
      </c>
      <c r="AB71" s="215" t="s">
        <v>101</v>
      </c>
      <c r="AC71" s="218">
        <f>SUM(AC72:AC76)</f>
        <v>0.55000000000000004</v>
      </c>
      <c r="AD71" s="218">
        <f>SUM(AD72:AD76)</f>
        <v>0</v>
      </c>
      <c r="AE71" s="215" t="s">
        <v>101</v>
      </c>
      <c r="AF71" s="218">
        <f>SUM(AF72:AF76)</f>
        <v>0</v>
      </c>
      <c r="AG71" s="283">
        <f t="shared" si="3"/>
        <v>0.58852167</v>
      </c>
      <c r="AH71" s="215" t="s">
        <v>101</v>
      </c>
      <c r="AI71" s="215" t="s">
        <v>101</v>
      </c>
      <c r="AJ71" s="283">
        <f t="shared" si="4"/>
        <v>0.55000000000000004</v>
      </c>
      <c r="AK71" s="283">
        <f t="shared" si="5"/>
        <v>0</v>
      </c>
      <c r="AL71" s="215" t="s">
        <v>101</v>
      </c>
    </row>
    <row r="72" spans="1:38" ht="32.25" customHeight="1" x14ac:dyDescent="0.25">
      <c r="A72" s="151" t="s">
        <v>192</v>
      </c>
      <c r="B72" s="162" t="s">
        <v>194</v>
      </c>
      <c r="C72" s="147" t="s">
        <v>195</v>
      </c>
      <c r="D72" s="218">
        <v>0</v>
      </c>
      <c r="E72" s="218">
        <v>0</v>
      </c>
      <c r="F72" s="215" t="s">
        <v>101</v>
      </c>
      <c r="G72" s="215" t="s">
        <v>101</v>
      </c>
      <c r="H72" s="218">
        <v>0</v>
      </c>
      <c r="I72" s="218">
        <v>0</v>
      </c>
      <c r="J72" s="215" t="s">
        <v>101</v>
      </c>
      <c r="K72" s="218">
        <v>0</v>
      </c>
      <c r="L72" s="218">
        <v>0</v>
      </c>
      <c r="M72" s="215" t="s">
        <v>101</v>
      </c>
      <c r="N72" s="215" t="s">
        <v>101</v>
      </c>
      <c r="O72" s="218">
        <v>0</v>
      </c>
      <c r="P72" s="218">
        <v>0</v>
      </c>
      <c r="Q72" s="215" t="s">
        <v>101</v>
      </c>
      <c r="R72" s="218">
        <v>0</v>
      </c>
      <c r="S72" s="218">
        <v>0</v>
      </c>
      <c r="T72" s="215" t="s">
        <v>101</v>
      </c>
      <c r="U72" s="215" t="s">
        <v>101</v>
      </c>
      <c r="V72" s="218">
        <v>0</v>
      </c>
      <c r="W72" s="218">
        <v>0</v>
      </c>
      <c r="X72" s="215" t="s">
        <v>101</v>
      </c>
      <c r="Y72" s="218">
        <v>0</v>
      </c>
      <c r="Z72" s="218">
        <v>0</v>
      </c>
      <c r="AA72" s="215" t="s">
        <v>101</v>
      </c>
      <c r="AB72" s="215" t="s">
        <v>101</v>
      </c>
      <c r="AC72" s="218">
        <v>0</v>
      </c>
      <c r="AD72" s="218">
        <v>0</v>
      </c>
      <c r="AE72" s="215" t="s">
        <v>101</v>
      </c>
      <c r="AF72" s="218">
        <v>0</v>
      </c>
      <c r="AG72" s="283">
        <f t="shared" si="3"/>
        <v>0</v>
      </c>
      <c r="AH72" s="215" t="s">
        <v>101</v>
      </c>
      <c r="AI72" s="215" t="s">
        <v>101</v>
      </c>
      <c r="AJ72" s="283">
        <f t="shared" si="4"/>
        <v>0</v>
      </c>
      <c r="AK72" s="283">
        <f t="shared" si="5"/>
        <v>0</v>
      </c>
      <c r="AL72" s="215" t="s">
        <v>101</v>
      </c>
    </row>
    <row r="73" spans="1:38" ht="18.75" customHeight="1" x14ac:dyDescent="0.25">
      <c r="A73" s="151" t="s">
        <v>192</v>
      </c>
      <c r="B73" s="168" t="s">
        <v>196</v>
      </c>
      <c r="C73" s="147" t="s">
        <v>197</v>
      </c>
      <c r="D73" s="218">
        <v>0</v>
      </c>
      <c r="E73" s="218">
        <v>0</v>
      </c>
      <c r="F73" s="215" t="s">
        <v>101</v>
      </c>
      <c r="G73" s="215" t="s">
        <v>101</v>
      </c>
      <c r="H73" s="218">
        <v>0</v>
      </c>
      <c r="I73" s="218">
        <v>0</v>
      </c>
      <c r="J73" s="215" t="s">
        <v>101</v>
      </c>
      <c r="K73" s="218">
        <v>0</v>
      </c>
      <c r="L73" s="218">
        <v>0</v>
      </c>
      <c r="M73" s="215" t="s">
        <v>101</v>
      </c>
      <c r="N73" s="215" t="s">
        <v>101</v>
      </c>
      <c r="O73" s="218">
        <v>0</v>
      </c>
      <c r="P73" s="218">
        <v>0</v>
      </c>
      <c r="Q73" s="215" t="s">
        <v>101</v>
      </c>
      <c r="R73" s="218">
        <v>0</v>
      </c>
      <c r="S73" s="218">
        <v>0</v>
      </c>
      <c r="T73" s="215" t="s">
        <v>101</v>
      </c>
      <c r="U73" s="215" t="s">
        <v>101</v>
      </c>
      <c r="V73" s="218">
        <v>0</v>
      </c>
      <c r="W73" s="218">
        <v>0</v>
      </c>
      <c r="X73" s="215" t="s">
        <v>101</v>
      </c>
      <c r="Y73" s="218">
        <v>0</v>
      </c>
      <c r="Z73" s="218">
        <v>0</v>
      </c>
      <c r="AA73" s="215" t="s">
        <v>101</v>
      </c>
      <c r="AB73" s="215" t="s">
        <v>101</v>
      </c>
      <c r="AC73" s="218">
        <v>0</v>
      </c>
      <c r="AD73" s="218">
        <v>0</v>
      </c>
      <c r="AE73" s="215" t="s">
        <v>101</v>
      </c>
      <c r="AF73" s="218">
        <v>0</v>
      </c>
      <c r="AG73" s="283">
        <f t="shared" si="3"/>
        <v>0</v>
      </c>
      <c r="AH73" s="215" t="s">
        <v>101</v>
      </c>
      <c r="AI73" s="215" t="s">
        <v>101</v>
      </c>
      <c r="AJ73" s="283">
        <f t="shared" si="4"/>
        <v>0</v>
      </c>
      <c r="AK73" s="283">
        <f t="shared" si="5"/>
        <v>0</v>
      </c>
      <c r="AL73" s="215" t="s">
        <v>101</v>
      </c>
    </row>
    <row r="74" spans="1:38" ht="18" customHeight="1" x14ac:dyDescent="0.25">
      <c r="A74" s="151" t="s">
        <v>192</v>
      </c>
      <c r="B74" s="168" t="s">
        <v>198</v>
      </c>
      <c r="C74" s="147" t="s">
        <v>199</v>
      </c>
      <c r="D74" s="218">
        <v>0</v>
      </c>
      <c r="E74" s="218">
        <v>0</v>
      </c>
      <c r="F74" s="215" t="s">
        <v>101</v>
      </c>
      <c r="G74" s="215" t="s">
        <v>101</v>
      </c>
      <c r="H74" s="218">
        <v>0</v>
      </c>
      <c r="I74" s="218">
        <v>0</v>
      </c>
      <c r="J74" s="215" t="s">
        <v>101</v>
      </c>
      <c r="K74" s="218">
        <v>0</v>
      </c>
      <c r="L74" s="218">
        <v>0</v>
      </c>
      <c r="M74" s="215" t="s">
        <v>101</v>
      </c>
      <c r="N74" s="215" t="s">
        <v>101</v>
      </c>
      <c r="O74" s="218">
        <v>0</v>
      </c>
      <c r="P74" s="218">
        <v>0</v>
      </c>
      <c r="Q74" s="215" t="s">
        <v>101</v>
      </c>
      <c r="R74" s="218">
        <v>0</v>
      </c>
      <c r="S74" s="218">
        <v>0</v>
      </c>
      <c r="T74" s="215" t="s">
        <v>101</v>
      </c>
      <c r="U74" s="215" t="s">
        <v>101</v>
      </c>
      <c r="V74" s="218">
        <v>0</v>
      </c>
      <c r="W74" s="218">
        <v>0</v>
      </c>
      <c r="X74" s="215" t="s">
        <v>101</v>
      </c>
      <c r="Y74" s="218">
        <v>0</v>
      </c>
      <c r="Z74" s="218">
        <v>0</v>
      </c>
      <c r="AA74" s="215" t="s">
        <v>101</v>
      </c>
      <c r="AB74" s="215" t="s">
        <v>101</v>
      </c>
      <c r="AC74" s="218">
        <v>0</v>
      </c>
      <c r="AD74" s="218">
        <v>0</v>
      </c>
      <c r="AE74" s="215" t="s">
        <v>101</v>
      </c>
      <c r="AF74" s="218">
        <v>0</v>
      </c>
      <c r="AG74" s="283">
        <f t="shared" si="3"/>
        <v>0</v>
      </c>
      <c r="AH74" s="215" t="s">
        <v>101</v>
      </c>
      <c r="AI74" s="215" t="s">
        <v>101</v>
      </c>
      <c r="AJ74" s="283">
        <f t="shared" si="4"/>
        <v>0</v>
      </c>
      <c r="AK74" s="283">
        <f t="shared" si="5"/>
        <v>0</v>
      </c>
      <c r="AL74" s="215" t="s">
        <v>101</v>
      </c>
    </row>
    <row r="75" spans="1:38" ht="18" customHeight="1" x14ac:dyDescent="0.25">
      <c r="A75" s="151" t="s">
        <v>192</v>
      </c>
      <c r="B75" s="165" t="s">
        <v>200</v>
      </c>
      <c r="C75" s="147" t="s">
        <v>201</v>
      </c>
      <c r="D75" s="218">
        <v>0</v>
      </c>
      <c r="E75" s="216">
        <v>0</v>
      </c>
      <c r="F75" s="215" t="s">
        <v>101</v>
      </c>
      <c r="G75" s="215" t="s">
        <v>101</v>
      </c>
      <c r="H75" s="218">
        <v>0</v>
      </c>
      <c r="I75" s="218">
        <v>0</v>
      </c>
      <c r="J75" s="215" t="s">
        <v>101</v>
      </c>
      <c r="K75" s="218">
        <v>0</v>
      </c>
      <c r="L75" s="216">
        <v>0</v>
      </c>
      <c r="M75" s="215" t="s">
        <v>101</v>
      </c>
      <c r="N75" s="215" t="s">
        <v>101</v>
      </c>
      <c r="O75" s="218">
        <v>0</v>
      </c>
      <c r="P75" s="218">
        <v>0</v>
      </c>
      <c r="Q75" s="215" t="s">
        <v>101</v>
      </c>
      <c r="R75" s="218">
        <v>0</v>
      </c>
      <c r="S75" s="218">
        <v>0</v>
      </c>
      <c r="T75" s="215" t="s">
        <v>101</v>
      </c>
      <c r="U75" s="215" t="s">
        <v>101</v>
      </c>
      <c r="V75" s="218">
        <v>0</v>
      </c>
      <c r="W75" s="218">
        <v>0</v>
      </c>
      <c r="X75" s="215" t="s">
        <v>101</v>
      </c>
      <c r="Y75" s="218">
        <v>0</v>
      </c>
      <c r="Z75" s="257">
        <v>0.58852167</v>
      </c>
      <c r="AA75" s="215" t="s">
        <v>101</v>
      </c>
      <c r="AB75" s="215" t="s">
        <v>101</v>
      </c>
      <c r="AC75" s="218">
        <v>0.55000000000000004</v>
      </c>
      <c r="AD75" s="218">
        <v>0</v>
      </c>
      <c r="AE75" s="215" t="s">
        <v>101</v>
      </c>
      <c r="AF75" s="218">
        <v>0</v>
      </c>
      <c r="AG75" s="283">
        <f t="shared" si="3"/>
        <v>0.58852167</v>
      </c>
      <c r="AH75" s="215" t="s">
        <v>101</v>
      </c>
      <c r="AI75" s="215" t="s">
        <v>101</v>
      </c>
      <c r="AJ75" s="283">
        <f t="shared" si="4"/>
        <v>0.55000000000000004</v>
      </c>
      <c r="AK75" s="283">
        <f t="shared" si="5"/>
        <v>0</v>
      </c>
      <c r="AL75" s="215" t="s">
        <v>101</v>
      </c>
    </row>
    <row r="76" spans="1:38" ht="16.5" customHeight="1" x14ac:dyDescent="0.25">
      <c r="A76" s="151" t="s">
        <v>192</v>
      </c>
      <c r="B76" s="162" t="s">
        <v>202</v>
      </c>
      <c r="C76" s="147" t="s">
        <v>203</v>
      </c>
      <c r="D76" s="218">
        <v>0</v>
      </c>
      <c r="E76" s="218">
        <v>0</v>
      </c>
      <c r="F76" s="215" t="s">
        <v>101</v>
      </c>
      <c r="G76" s="215" t="s">
        <v>101</v>
      </c>
      <c r="H76" s="218">
        <v>0</v>
      </c>
      <c r="I76" s="218">
        <v>0</v>
      </c>
      <c r="J76" s="215" t="s">
        <v>101</v>
      </c>
      <c r="K76" s="218">
        <v>0</v>
      </c>
      <c r="L76" s="218">
        <v>0</v>
      </c>
      <c r="M76" s="215" t="s">
        <v>101</v>
      </c>
      <c r="N76" s="215" t="s">
        <v>101</v>
      </c>
      <c r="O76" s="218">
        <v>0</v>
      </c>
      <c r="P76" s="218">
        <v>0</v>
      </c>
      <c r="Q76" s="215" t="s">
        <v>101</v>
      </c>
      <c r="R76" s="218">
        <v>0</v>
      </c>
      <c r="S76" s="218">
        <v>0</v>
      </c>
      <c r="T76" s="215" t="s">
        <v>101</v>
      </c>
      <c r="U76" s="215" t="s">
        <v>101</v>
      </c>
      <c r="V76" s="218">
        <v>0</v>
      </c>
      <c r="W76" s="218">
        <v>0</v>
      </c>
      <c r="X76" s="215" t="s">
        <v>101</v>
      </c>
      <c r="Y76" s="218">
        <v>0</v>
      </c>
      <c r="Z76" s="218">
        <v>0</v>
      </c>
      <c r="AA76" s="215" t="s">
        <v>101</v>
      </c>
      <c r="AB76" s="215" t="s">
        <v>101</v>
      </c>
      <c r="AC76" s="218">
        <v>0</v>
      </c>
      <c r="AD76" s="218">
        <v>0</v>
      </c>
      <c r="AE76" s="215" t="s">
        <v>101</v>
      </c>
      <c r="AF76" s="218">
        <v>0</v>
      </c>
      <c r="AG76" s="283">
        <f t="shared" si="3"/>
        <v>0</v>
      </c>
      <c r="AH76" s="215" t="s">
        <v>101</v>
      </c>
      <c r="AI76" s="215" t="s">
        <v>101</v>
      </c>
      <c r="AJ76" s="283">
        <f t="shared" si="4"/>
        <v>0</v>
      </c>
      <c r="AK76" s="283">
        <f t="shared" si="5"/>
        <v>0</v>
      </c>
      <c r="AL76" s="215" t="s">
        <v>101</v>
      </c>
    </row>
    <row r="77" spans="1:38" ht="18.75" customHeight="1" x14ac:dyDescent="0.25">
      <c r="A77" s="151" t="s">
        <v>204</v>
      </c>
      <c r="B77" s="152" t="s">
        <v>205</v>
      </c>
      <c r="C77" s="147" t="s">
        <v>101</v>
      </c>
      <c r="D77" s="218">
        <v>0</v>
      </c>
      <c r="E77" s="218">
        <v>0</v>
      </c>
      <c r="F77" s="215" t="s">
        <v>101</v>
      </c>
      <c r="G77" s="215" t="s">
        <v>101</v>
      </c>
      <c r="H77" s="218">
        <v>0</v>
      </c>
      <c r="I77" s="218">
        <v>0</v>
      </c>
      <c r="J77" s="215" t="s">
        <v>101</v>
      </c>
      <c r="K77" s="218">
        <v>0</v>
      </c>
      <c r="L77" s="218">
        <v>0</v>
      </c>
      <c r="M77" s="215" t="s">
        <v>101</v>
      </c>
      <c r="N77" s="215" t="s">
        <v>101</v>
      </c>
      <c r="O77" s="218">
        <v>0</v>
      </c>
      <c r="P77" s="218">
        <v>0</v>
      </c>
      <c r="Q77" s="215" t="s">
        <v>101</v>
      </c>
      <c r="R77" s="218">
        <v>0</v>
      </c>
      <c r="S77" s="218">
        <v>0</v>
      </c>
      <c r="T77" s="215" t="s">
        <v>101</v>
      </c>
      <c r="U77" s="215" t="s">
        <v>101</v>
      </c>
      <c r="V77" s="218">
        <v>0</v>
      </c>
      <c r="W77" s="218">
        <v>0</v>
      </c>
      <c r="X77" s="215" t="s">
        <v>101</v>
      </c>
      <c r="Y77" s="218">
        <v>0</v>
      </c>
      <c r="Z77" s="218">
        <v>0</v>
      </c>
      <c r="AA77" s="215" t="s">
        <v>101</v>
      </c>
      <c r="AB77" s="215" t="s">
        <v>101</v>
      </c>
      <c r="AC77" s="218">
        <v>0</v>
      </c>
      <c r="AD77" s="218">
        <v>0</v>
      </c>
      <c r="AE77" s="215" t="s">
        <v>101</v>
      </c>
      <c r="AF77" s="218">
        <v>0</v>
      </c>
      <c r="AG77" s="283">
        <f t="shared" si="3"/>
        <v>0</v>
      </c>
      <c r="AH77" s="215" t="s">
        <v>101</v>
      </c>
      <c r="AI77" s="215" t="s">
        <v>101</v>
      </c>
      <c r="AJ77" s="283">
        <f t="shared" si="4"/>
        <v>0</v>
      </c>
      <c r="AK77" s="283">
        <f t="shared" si="5"/>
        <v>0</v>
      </c>
      <c r="AL77" s="215" t="s">
        <v>101</v>
      </c>
    </row>
    <row r="78" spans="1:38" ht="18.75" customHeight="1" x14ac:dyDescent="0.25">
      <c r="A78" s="151" t="s">
        <v>206</v>
      </c>
      <c r="B78" s="152" t="s">
        <v>207</v>
      </c>
      <c r="C78" s="147" t="s">
        <v>101</v>
      </c>
      <c r="D78" s="218">
        <f>D79+D80+D81+D82+D83+D84+D86+D87</f>
        <v>0</v>
      </c>
      <c r="E78" s="218">
        <f>E79+E80+E81+E82+E83+E84+E86+E87</f>
        <v>0</v>
      </c>
      <c r="F78" s="215" t="s">
        <v>101</v>
      </c>
      <c r="G78" s="215" t="s">
        <v>101</v>
      </c>
      <c r="H78" s="218">
        <f>H79+H80+H81+H82+H83+H84+H86+H87</f>
        <v>0</v>
      </c>
      <c r="I78" s="218">
        <f>I79+I80+I81+I82+I83+I84+I86+I87</f>
        <v>0</v>
      </c>
      <c r="J78" s="215" t="s">
        <v>101</v>
      </c>
      <c r="K78" s="218">
        <f>K79+K80+K81+K82+K83+K84+K86+K87</f>
        <v>0</v>
      </c>
      <c r="L78" s="218">
        <f>L79+L80+L81+L82+L83+L84+L86+L87</f>
        <v>0</v>
      </c>
      <c r="M78" s="215" t="s">
        <v>101</v>
      </c>
      <c r="N78" s="215" t="s">
        <v>101</v>
      </c>
      <c r="O78" s="218">
        <f>O79+O80+O81+O82+O83+O84+O86+O87</f>
        <v>0</v>
      </c>
      <c r="P78" s="218">
        <f>P79+P80+P81+P82+P83+P84+P86+P87</f>
        <v>0</v>
      </c>
      <c r="Q78" s="215" t="s">
        <v>101</v>
      </c>
      <c r="R78" s="218">
        <f>R79+R80+R81+R82+R83+R84+R86+R87</f>
        <v>0</v>
      </c>
      <c r="S78" s="218">
        <f>S79+S80+S81+S82+S83+S84+S86+S87</f>
        <v>0</v>
      </c>
      <c r="T78" s="215" t="s">
        <v>101</v>
      </c>
      <c r="U78" s="215" t="s">
        <v>101</v>
      </c>
      <c r="V78" s="218">
        <f>V79+V80+V81+V82+V83+V84+V86+V87</f>
        <v>0</v>
      </c>
      <c r="W78" s="218">
        <f>W79+W80+W81+W82+W83+W84+W86+W87</f>
        <v>0</v>
      </c>
      <c r="X78" s="215" t="s">
        <v>101</v>
      </c>
      <c r="Y78" s="218">
        <f>Y79+Y80+Y81+Y82+Y83+Y84+Y86+Y87</f>
        <v>0</v>
      </c>
      <c r="Z78" s="218">
        <f>Z79+Z80+Z81+Z82+Z83+Z84+Z86+Z87</f>
        <v>0</v>
      </c>
      <c r="AA78" s="215" t="s">
        <v>101</v>
      </c>
      <c r="AB78" s="215" t="s">
        <v>101</v>
      </c>
      <c r="AC78" s="218">
        <f>AC79+AC80+AC81+AC82+AC83+AC84+AC86+AC87</f>
        <v>0</v>
      </c>
      <c r="AD78" s="218">
        <f>AD79+AD80+AD81+AD82+AD83+AD84+AD86+AD87</f>
        <v>0</v>
      </c>
      <c r="AE78" s="215" t="s">
        <v>101</v>
      </c>
      <c r="AF78" s="218">
        <f>AF79+AF80+AF81+AF82+AF83+AF84+AF86+AF87</f>
        <v>0</v>
      </c>
      <c r="AG78" s="283">
        <f t="shared" si="3"/>
        <v>0</v>
      </c>
      <c r="AH78" s="215" t="s">
        <v>101</v>
      </c>
      <c r="AI78" s="215" t="s">
        <v>101</v>
      </c>
      <c r="AJ78" s="283">
        <f t="shared" si="4"/>
        <v>0</v>
      </c>
      <c r="AK78" s="283">
        <f t="shared" si="5"/>
        <v>0</v>
      </c>
      <c r="AL78" s="215" t="s">
        <v>101</v>
      </c>
    </row>
    <row r="79" spans="1:38" ht="18.75" customHeight="1" x14ac:dyDescent="0.25">
      <c r="A79" s="151" t="s">
        <v>208</v>
      </c>
      <c r="B79" s="152" t="s">
        <v>209</v>
      </c>
      <c r="C79" s="147" t="s">
        <v>101</v>
      </c>
      <c r="D79" s="218">
        <v>0</v>
      </c>
      <c r="E79" s="218">
        <v>0</v>
      </c>
      <c r="F79" s="215" t="s">
        <v>101</v>
      </c>
      <c r="G79" s="215" t="s">
        <v>101</v>
      </c>
      <c r="H79" s="218">
        <v>0</v>
      </c>
      <c r="I79" s="218">
        <v>0</v>
      </c>
      <c r="J79" s="215" t="s">
        <v>101</v>
      </c>
      <c r="K79" s="218">
        <v>0</v>
      </c>
      <c r="L79" s="218">
        <v>0</v>
      </c>
      <c r="M79" s="215" t="s">
        <v>101</v>
      </c>
      <c r="N79" s="215" t="s">
        <v>101</v>
      </c>
      <c r="O79" s="218">
        <v>0</v>
      </c>
      <c r="P79" s="218">
        <v>0</v>
      </c>
      <c r="Q79" s="215" t="s">
        <v>101</v>
      </c>
      <c r="R79" s="218">
        <v>0</v>
      </c>
      <c r="S79" s="218">
        <v>0</v>
      </c>
      <c r="T79" s="215" t="s">
        <v>101</v>
      </c>
      <c r="U79" s="215" t="s">
        <v>101</v>
      </c>
      <c r="V79" s="218">
        <v>0</v>
      </c>
      <c r="W79" s="218">
        <v>0</v>
      </c>
      <c r="X79" s="215" t="s">
        <v>101</v>
      </c>
      <c r="Y79" s="218">
        <v>0</v>
      </c>
      <c r="Z79" s="218">
        <v>0</v>
      </c>
      <c r="AA79" s="215" t="s">
        <v>101</v>
      </c>
      <c r="AB79" s="215" t="s">
        <v>101</v>
      </c>
      <c r="AC79" s="218">
        <v>0</v>
      </c>
      <c r="AD79" s="218">
        <v>0</v>
      </c>
      <c r="AE79" s="215" t="s">
        <v>101</v>
      </c>
      <c r="AF79" s="218">
        <v>0</v>
      </c>
      <c r="AG79" s="283">
        <f t="shared" si="3"/>
        <v>0</v>
      </c>
      <c r="AH79" s="215" t="s">
        <v>101</v>
      </c>
      <c r="AI79" s="215" t="s">
        <v>101</v>
      </c>
      <c r="AJ79" s="283">
        <f t="shared" si="4"/>
        <v>0</v>
      </c>
      <c r="AK79" s="283">
        <f t="shared" si="5"/>
        <v>0</v>
      </c>
      <c r="AL79" s="215" t="s">
        <v>101</v>
      </c>
    </row>
    <row r="80" spans="1:38" x14ac:dyDescent="0.25">
      <c r="A80" s="151" t="s">
        <v>210</v>
      </c>
      <c r="B80" s="152" t="s">
        <v>211</v>
      </c>
      <c r="C80" s="147" t="s">
        <v>101</v>
      </c>
      <c r="D80" s="218">
        <v>0</v>
      </c>
      <c r="E80" s="218">
        <v>0</v>
      </c>
      <c r="F80" s="215" t="s">
        <v>101</v>
      </c>
      <c r="G80" s="215" t="s">
        <v>101</v>
      </c>
      <c r="H80" s="218">
        <v>0</v>
      </c>
      <c r="I80" s="218">
        <v>0</v>
      </c>
      <c r="J80" s="215" t="s">
        <v>101</v>
      </c>
      <c r="K80" s="218">
        <v>0</v>
      </c>
      <c r="L80" s="218">
        <v>0</v>
      </c>
      <c r="M80" s="215" t="s">
        <v>101</v>
      </c>
      <c r="N80" s="215" t="s">
        <v>101</v>
      </c>
      <c r="O80" s="218">
        <v>0</v>
      </c>
      <c r="P80" s="218">
        <v>0</v>
      </c>
      <c r="Q80" s="215" t="s">
        <v>101</v>
      </c>
      <c r="R80" s="218">
        <v>0</v>
      </c>
      <c r="S80" s="218">
        <v>0</v>
      </c>
      <c r="T80" s="215" t="s">
        <v>101</v>
      </c>
      <c r="U80" s="215" t="s">
        <v>101</v>
      </c>
      <c r="V80" s="218">
        <v>0</v>
      </c>
      <c r="W80" s="218">
        <v>0</v>
      </c>
      <c r="X80" s="215" t="s">
        <v>101</v>
      </c>
      <c r="Y80" s="218">
        <v>0</v>
      </c>
      <c r="Z80" s="218">
        <v>0</v>
      </c>
      <c r="AA80" s="215" t="s">
        <v>101</v>
      </c>
      <c r="AB80" s="215" t="s">
        <v>101</v>
      </c>
      <c r="AC80" s="218">
        <v>0</v>
      </c>
      <c r="AD80" s="218">
        <v>0</v>
      </c>
      <c r="AE80" s="215" t="s">
        <v>101</v>
      </c>
      <c r="AF80" s="218">
        <v>0</v>
      </c>
      <c r="AG80" s="283">
        <f t="shared" si="3"/>
        <v>0</v>
      </c>
      <c r="AH80" s="215" t="s">
        <v>101</v>
      </c>
      <c r="AI80" s="215" t="s">
        <v>101</v>
      </c>
      <c r="AJ80" s="283">
        <f t="shared" si="4"/>
        <v>0</v>
      </c>
      <c r="AK80" s="283">
        <f t="shared" si="5"/>
        <v>0</v>
      </c>
      <c r="AL80" s="215" t="s">
        <v>101</v>
      </c>
    </row>
    <row r="81" spans="1:38" x14ac:dyDescent="0.25">
      <c r="A81" s="151" t="s">
        <v>212</v>
      </c>
      <c r="B81" s="152" t="s">
        <v>213</v>
      </c>
      <c r="C81" s="147" t="s">
        <v>101</v>
      </c>
      <c r="D81" s="218">
        <v>0</v>
      </c>
      <c r="E81" s="218">
        <v>0</v>
      </c>
      <c r="F81" s="215" t="s">
        <v>101</v>
      </c>
      <c r="G81" s="215" t="s">
        <v>101</v>
      </c>
      <c r="H81" s="218">
        <v>0</v>
      </c>
      <c r="I81" s="218">
        <v>0</v>
      </c>
      <c r="J81" s="215" t="s">
        <v>101</v>
      </c>
      <c r="K81" s="218">
        <v>0</v>
      </c>
      <c r="L81" s="218">
        <v>0</v>
      </c>
      <c r="M81" s="215" t="s">
        <v>101</v>
      </c>
      <c r="N81" s="215" t="s">
        <v>101</v>
      </c>
      <c r="O81" s="218">
        <v>0</v>
      </c>
      <c r="P81" s="218">
        <v>0</v>
      </c>
      <c r="Q81" s="215" t="s">
        <v>101</v>
      </c>
      <c r="R81" s="218">
        <v>0</v>
      </c>
      <c r="S81" s="218">
        <v>0</v>
      </c>
      <c r="T81" s="215" t="s">
        <v>101</v>
      </c>
      <c r="U81" s="215" t="s">
        <v>101</v>
      </c>
      <c r="V81" s="218">
        <v>0</v>
      </c>
      <c r="W81" s="218">
        <v>0</v>
      </c>
      <c r="X81" s="215" t="s">
        <v>101</v>
      </c>
      <c r="Y81" s="218">
        <v>0</v>
      </c>
      <c r="Z81" s="218">
        <v>0</v>
      </c>
      <c r="AA81" s="215" t="s">
        <v>101</v>
      </c>
      <c r="AB81" s="215" t="s">
        <v>101</v>
      </c>
      <c r="AC81" s="218">
        <v>0</v>
      </c>
      <c r="AD81" s="218">
        <v>0</v>
      </c>
      <c r="AE81" s="215" t="s">
        <v>101</v>
      </c>
      <c r="AF81" s="218">
        <v>0</v>
      </c>
      <c r="AG81" s="283">
        <f t="shared" si="3"/>
        <v>0</v>
      </c>
      <c r="AH81" s="215" t="s">
        <v>101</v>
      </c>
      <c r="AI81" s="215" t="s">
        <v>101</v>
      </c>
      <c r="AJ81" s="283">
        <f t="shared" si="4"/>
        <v>0</v>
      </c>
      <c r="AK81" s="283">
        <f t="shared" si="5"/>
        <v>0</v>
      </c>
      <c r="AL81" s="215" t="s">
        <v>101</v>
      </c>
    </row>
    <row r="82" spans="1:38" ht="18" customHeight="1" x14ac:dyDescent="0.25">
      <c r="A82" s="151" t="s">
        <v>214</v>
      </c>
      <c r="B82" s="152" t="s">
        <v>215</v>
      </c>
      <c r="C82" s="147" t="s">
        <v>101</v>
      </c>
      <c r="D82" s="218">
        <v>0</v>
      </c>
      <c r="E82" s="218">
        <v>0</v>
      </c>
      <c r="F82" s="215" t="s">
        <v>101</v>
      </c>
      <c r="G82" s="215" t="s">
        <v>101</v>
      </c>
      <c r="H82" s="218">
        <v>0</v>
      </c>
      <c r="I82" s="218">
        <v>0</v>
      </c>
      <c r="J82" s="215" t="s">
        <v>101</v>
      </c>
      <c r="K82" s="218">
        <v>0</v>
      </c>
      <c r="L82" s="218">
        <v>0</v>
      </c>
      <c r="M82" s="215" t="s">
        <v>101</v>
      </c>
      <c r="N82" s="215" t="s">
        <v>101</v>
      </c>
      <c r="O82" s="218">
        <v>0</v>
      </c>
      <c r="P82" s="218">
        <v>0</v>
      </c>
      <c r="Q82" s="215" t="s">
        <v>101</v>
      </c>
      <c r="R82" s="218">
        <v>0</v>
      </c>
      <c r="S82" s="218">
        <v>0</v>
      </c>
      <c r="T82" s="215" t="s">
        <v>101</v>
      </c>
      <c r="U82" s="215" t="s">
        <v>101</v>
      </c>
      <c r="V82" s="218">
        <v>0</v>
      </c>
      <c r="W82" s="218">
        <v>0</v>
      </c>
      <c r="X82" s="215" t="s">
        <v>101</v>
      </c>
      <c r="Y82" s="218">
        <v>0</v>
      </c>
      <c r="Z82" s="218">
        <v>0</v>
      </c>
      <c r="AA82" s="215" t="s">
        <v>101</v>
      </c>
      <c r="AB82" s="215" t="s">
        <v>101</v>
      </c>
      <c r="AC82" s="218">
        <v>0</v>
      </c>
      <c r="AD82" s="218">
        <v>0</v>
      </c>
      <c r="AE82" s="215" t="s">
        <v>101</v>
      </c>
      <c r="AF82" s="218">
        <v>0</v>
      </c>
      <c r="AG82" s="283">
        <f t="shared" si="3"/>
        <v>0</v>
      </c>
      <c r="AH82" s="215" t="s">
        <v>101</v>
      </c>
      <c r="AI82" s="215" t="s">
        <v>101</v>
      </c>
      <c r="AJ82" s="283">
        <f t="shared" si="4"/>
        <v>0</v>
      </c>
      <c r="AK82" s="283">
        <f t="shared" si="5"/>
        <v>0</v>
      </c>
      <c r="AL82" s="215" t="s">
        <v>101</v>
      </c>
    </row>
    <row r="83" spans="1:38" ht="18" customHeight="1" x14ac:dyDescent="0.25">
      <c r="A83" s="151" t="s">
        <v>216</v>
      </c>
      <c r="B83" s="152" t="s">
        <v>217</v>
      </c>
      <c r="C83" s="147" t="s">
        <v>101</v>
      </c>
      <c r="D83" s="218">
        <v>0</v>
      </c>
      <c r="E83" s="218">
        <v>0</v>
      </c>
      <c r="F83" s="215" t="s">
        <v>101</v>
      </c>
      <c r="G83" s="215" t="s">
        <v>101</v>
      </c>
      <c r="H83" s="218">
        <v>0</v>
      </c>
      <c r="I83" s="218">
        <v>0</v>
      </c>
      <c r="J83" s="215" t="s">
        <v>101</v>
      </c>
      <c r="K83" s="218">
        <v>0</v>
      </c>
      <c r="L83" s="218">
        <v>0</v>
      </c>
      <c r="M83" s="215" t="s">
        <v>101</v>
      </c>
      <c r="N83" s="215" t="s">
        <v>101</v>
      </c>
      <c r="O83" s="218">
        <v>0</v>
      </c>
      <c r="P83" s="218">
        <v>0</v>
      </c>
      <c r="Q83" s="215" t="s">
        <v>101</v>
      </c>
      <c r="R83" s="218">
        <v>0</v>
      </c>
      <c r="S83" s="218">
        <v>0</v>
      </c>
      <c r="T83" s="215" t="s">
        <v>101</v>
      </c>
      <c r="U83" s="215" t="s">
        <v>101</v>
      </c>
      <c r="V83" s="218">
        <v>0</v>
      </c>
      <c r="W83" s="218">
        <v>0</v>
      </c>
      <c r="X83" s="215" t="s">
        <v>101</v>
      </c>
      <c r="Y83" s="218">
        <v>0</v>
      </c>
      <c r="Z83" s="218">
        <v>0</v>
      </c>
      <c r="AA83" s="215" t="s">
        <v>101</v>
      </c>
      <c r="AB83" s="215" t="s">
        <v>101</v>
      </c>
      <c r="AC83" s="218">
        <v>0</v>
      </c>
      <c r="AD83" s="218">
        <v>0</v>
      </c>
      <c r="AE83" s="215" t="s">
        <v>101</v>
      </c>
      <c r="AF83" s="218">
        <v>0</v>
      </c>
      <c r="AG83" s="283">
        <f t="shared" si="3"/>
        <v>0</v>
      </c>
      <c r="AH83" s="215" t="s">
        <v>101</v>
      </c>
      <c r="AI83" s="215" t="s">
        <v>101</v>
      </c>
      <c r="AJ83" s="283">
        <f t="shared" si="4"/>
        <v>0</v>
      </c>
      <c r="AK83" s="283">
        <f t="shared" si="5"/>
        <v>0</v>
      </c>
      <c r="AL83" s="215" t="s">
        <v>101</v>
      </c>
    </row>
    <row r="84" spans="1:38" ht="20.25" customHeight="1" x14ac:dyDescent="0.25">
      <c r="A84" s="151" t="s">
        <v>218</v>
      </c>
      <c r="B84" s="152" t="s">
        <v>219</v>
      </c>
      <c r="C84" s="147" t="s">
        <v>101</v>
      </c>
      <c r="D84" s="218">
        <f>D85</f>
        <v>0</v>
      </c>
      <c r="E84" s="218">
        <f>E85</f>
        <v>0</v>
      </c>
      <c r="F84" s="215" t="s">
        <v>101</v>
      </c>
      <c r="G84" s="215" t="s">
        <v>101</v>
      </c>
      <c r="H84" s="218">
        <f>H85</f>
        <v>0</v>
      </c>
      <c r="I84" s="218">
        <f>I85</f>
        <v>0</v>
      </c>
      <c r="J84" s="215" t="s">
        <v>101</v>
      </c>
      <c r="K84" s="218">
        <f>K85</f>
        <v>0</v>
      </c>
      <c r="L84" s="218">
        <f>L85</f>
        <v>0</v>
      </c>
      <c r="M84" s="215" t="s">
        <v>101</v>
      </c>
      <c r="N84" s="215" t="s">
        <v>101</v>
      </c>
      <c r="O84" s="218">
        <f>O85</f>
        <v>0</v>
      </c>
      <c r="P84" s="218">
        <f>P85</f>
        <v>0</v>
      </c>
      <c r="Q84" s="215" t="s">
        <v>101</v>
      </c>
      <c r="R84" s="218">
        <f>R85</f>
        <v>0</v>
      </c>
      <c r="S84" s="218">
        <f>S85</f>
        <v>0</v>
      </c>
      <c r="T84" s="215" t="s">
        <v>101</v>
      </c>
      <c r="U84" s="215" t="s">
        <v>101</v>
      </c>
      <c r="V84" s="218">
        <f>V85</f>
        <v>0</v>
      </c>
      <c r="W84" s="218">
        <f>W85</f>
        <v>0</v>
      </c>
      <c r="X84" s="215" t="s">
        <v>101</v>
      </c>
      <c r="Y84" s="218">
        <f>Y85</f>
        <v>0</v>
      </c>
      <c r="Z84" s="218">
        <f>Z85</f>
        <v>0</v>
      </c>
      <c r="AA84" s="215" t="s">
        <v>101</v>
      </c>
      <c r="AB84" s="215" t="s">
        <v>101</v>
      </c>
      <c r="AC84" s="218">
        <f>AC85</f>
        <v>0</v>
      </c>
      <c r="AD84" s="218">
        <f>AD85</f>
        <v>0</v>
      </c>
      <c r="AE84" s="215" t="s">
        <v>101</v>
      </c>
      <c r="AF84" s="218">
        <f>AF85</f>
        <v>0</v>
      </c>
      <c r="AG84" s="283">
        <f t="shared" si="3"/>
        <v>0</v>
      </c>
      <c r="AH84" s="215" t="s">
        <v>101</v>
      </c>
      <c r="AI84" s="215" t="s">
        <v>101</v>
      </c>
      <c r="AJ84" s="283">
        <f t="shared" si="4"/>
        <v>0</v>
      </c>
      <c r="AK84" s="283">
        <f t="shared" si="5"/>
        <v>0</v>
      </c>
      <c r="AL84" s="215" t="s">
        <v>101</v>
      </c>
    </row>
    <row r="85" spans="1:38" ht="16.5" customHeight="1" x14ac:dyDescent="0.25">
      <c r="A85" s="151" t="s">
        <v>218</v>
      </c>
      <c r="B85" s="169" t="s">
        <v>220</v>
      </c>
      <c r="C85" s="147" t="s">
        <v>101</v>
      </c>
      <c r="D85" s="218">
        <v>0</v>
      </c>
      <c r="E85" s="218">
        <v>0</v>
      </c>
      <c r="F85" s="215" t="s">
        <v>101</v>
      </c>
      <c r="G85" s="215" t="s">
        <v>101</v>
      </c>
      <c r="H85" s="218">
        <v>0</v>
      </c>
      <c r="I85" s="218">
        <v>0</v>
      </c>
      <c r="J85" s="215" t="s">
        <v>101</v>
      </c>
      <c r="K85" s="218">
        <v>0</v>
      </c>
      <c r="L85" s="218">
        <v>0</v>
      </c>
      <c r="M85" s="215" t="s">
        <v>101</v>
      </c>
      <c r="N85" s="215" t="s">
        <v>101</v>
      </c>
      <c r="O85" s="218">
        <v>0</v>
      </c>
      <c r="P85" s="218">
        <v>0</v>
      </c>
      <c r="Q85" s="215" t="s">
        <v>101</v>
      </c>
      <c r="R85" s="218">
        <v>0</v>
      </c>
      <c r="S85" s="218">
        <v>0</v>
      </c>
      <c r="T85" s="215" t="s">
        <v>101</v>
      </c>
      <c r="U85" s="215" t="s">
        <v>101</v>
      </c>
      <c r="V85" s="218">
        <v>0</v>
      </c>
      <c r="W85" s="218">
        <v>0</v>
      </c>
      <c r="X85" s="215" t="s">
        <v>101</v>
      </c>
      <c r="Y85" s="218">
        <v>0</v>
      </c>
      <c r="Z85" s="218">
        <v>0</v>
      </c>
      <c r="AA85" s="215" t="s">
        <v>101</v>
      </c>
      <c r="AB85" s="215" t="s">
        <v>101</v>
      </c>
      <c r="AC85" s="218">
        <v>0</v>
      </c>
      <c r="AD85" s="218">
        <v>0</v>
      </c>
      <c r="AE85" s="215" t="s">
        <v>101</v>
      </c>
      <c r="AF85" s="218">
        <v>0</v>
      </c>
      <c r="AG85" s="283">
        <f t="shared" si="3"/>
        <v>0</v>
      </c>
      <c r="AH85" s="215" t="s">
        <v>101</v>
      </c>
      <c r="AI85" s="215" t="s">
        <v>101</v>
      </c>
      <c r="AJ85" s="283">
        <f t="shared" si="4"/>
        <v>0</v>
      </c>
      <c r="AK85" s="283">
        <f t="shared" si="5"/>
        <v>0</v>
      </c>
      <c r="AL85" s="215" t="s">
        <v>101</v>
      </c>
    </row>
    <row r="86" spans="1:38" ht="18" customHeight="1" x14ac:dyDescent="0.25">
      <c r="A86" s="151" t="s">
        <v>221</v>
      </c>
      <c r="B86" s="152" t="s">
        <v>222</v>
      </c>
      <c r="C86" s="147" t="s">
        <v>101</v>
      </c>
      <c r="D86" s="218">
        <v>0</v>
      </c>
      <c r="E86" s="218">
        <v>0</v>
      </c>
      <c r="F86" s="215" t="s">
        <v>101</v>
      </c>
      <c r="G86" s="215" t="s">
        <v>101</v>
      </c>
      <c r="H86" s="218">
        <v>0</v>
      </c>
      <c r="I86" s="218">
        <v>0</v>
      </c>
      <c r="J86" s="215" t="s">
        <v>101</v>
      </c>
      <c r="K86" s="218">
        <v>0</v>
      </c>
      <c r="L86" s="218">
        <v>0</v>
      </c>
      <c r="M86" s="215" t="s">
        <v>101</v>
      </c>
      <c r="N86" s="215" t="s">
        <v>101</v>
      </c>
      <c r="O86" s="218">
        <v>0</v>
      </c>
      <c r="P86" s="218">
        <v>0</v>
      </c>
      <c r="Q86" s="215" t="s">
        <v>101</v>
      </c>
      <c r="R86" s="218">
        <v>0</v>
      </c>
      <c r="S86" s="218">
        <v>0</v>
      </c>
      <c r="T86" s="215" t="s">
        <v>101</v>
      </c>
      <c r="U86" s="215" t="s">
        <v>101</v>
      </c>
      <c r="V86" s="218">
        <v>0</v>
      </c>
      <c r="W86" s="218">
        <v>0</v>
      </c>
      <c r="X86" s="215" t="s">
        <v>101</v>
      </c>
      <c r="Y86" s="218">
        <v>0</v>
      </c>
      <c r="Z86" s="218">
        <v>0</v>
      </c>
      <c r="AA86" s="215" t="s">
        <v>101</v>
      </c>
      <c r="AB86" s="215" t="s">
        <v>101</v>
      </c>
      <c r="AC86" s="218">
        <v>0</v>
      </c>
      <c r="AD86" s="218">
        <v>0</v>
      </c>
      <c r="AE86" s="215" t="s">
        <v>101</v>
      </c>
      <c r="AF86" s="218">
        <v>0</v>
      </c>
      <c r="AG86" s="283">
        <f t="shared" si="3"/>
        <v>0</v>
      </c>
      <c r="AH86" s="215" t="s">
        <v>101</v>
      </c>
      <c r="AI86" s="215" t="s">
        <v>101</v>
      </c>
      <c r="AJ86" s="283">
        <f t="shared" si="4"/>
        <v>0</v>
      </c>
      <c r="AK86" s="283">
        <f t="shared" si="5"/>
        <v>0</v>
      </c>
      <c r="AL86" s="215" t="s">
        <v>101</v>
      </c>
    </row>
    <row r="87" spans="1:38" ht="18.75" customHeight="1" x14ac:dyDescent="0.25">
      <c r="A87" s="151" t="s">
        <v>223</v>
      </c>
      <c r="B87" s="152" t="s">
        <v>224</v>
      </c>
      <c r="C87" s="147" t="s">
        <v>101</v>
      </c>
      <c r="D87" s="218">
        <v>0</v>
      </c>
      <c r="E87" s="218">
        <v>0</v>
      </c>
      <c r="F87" s="215" t="s">
        <v>101</v>
      </c>
      <c r="G87" s="215" t="s">
        <v>101</v>
      </c>
      <c r="H87" s="218">
        <v>0</v>
      </c>
      <c r="I87" s="218">
        <v>0</v>
      </c>
      <c r="J87" s="215" t="s">
        <v>101</v>
      </c>
      <c r="K87" s="218">
        <v>0</v>
      </c>
      <c r="L87" s="218">
        <v>0</v>
      </c>
      <c r="M87" s="215" t="s">
        <v>101</v>
      </c>
      <c r="N87" s="215" t="s">
        <v>101</v>
      </c>
      <c r="O87" s="218">
        <v>0</v>
      </c>
      <c r="P87" s="218">
        <v>0</v>
      </c>
      <c r="Q87" s="215" t="s">
        <v>101</v>
      </c>
      <c r="R87" s="218">
        <v>0</v>
      </c>
      <c r="S87" s="218">
        <v>0</v>
      </c>
      <c r="T87" s="215" t="s">
        <v>101</v>
      </c>
      <c r="U87" s="215" t="s">
        <v>101</v>
      </c>
      <c r="V87" s="218">
        <v>0</v>
      </c>
      <c r="W87" s="218">
        <v>0</v>
      </c>
      <c r="X87" s="215" t="s">
        <v>101</v>
      </c>
      <c r="Y87" s="218">
        <v>0</v>
      </c>
      <c r="Z87" s="218">
        <v>0</v>
      </c>
      <c r="AA87" s="215" t="s">
        <v>101</v>
      </c>
      <c r="AB87" s="215" t="s">
        <v>101</v>
      </c>
      <c r="AC87" s="218">
        <v>0</v>
      </c>
      <c r="AD87" s="218">
        <v>0</v>
      </c>
      <c r="AE87" s="215" t="s">
        <v>101</v>
      </c>
      <c r="AF87" s="218">
        <v>0</v>
      </c>
      <c r="AG87" s="283">
        <f t="shared" si="3"/>
        <v>0</v>
      </c>
      <c r="AH87" s="215" t="s">
        <v>101</v>
      </c>
      <c r="AI87" s="215" t="s">
        <v>101</v>
      </c>
      <c r="AJ87" s="283">
        <f t="shared" si="4"/>
        <v>0</v>
      </c>
      <c r="AK87" s="283">
        <f t="shared" si="5"/>
        <v>0</v>
      </c>
      <c r="AL87" s="215" t="s">
        <v>101</v>
      </c>
    </row>
    <row r="88" spans="1:38" ht="18" customHeight="1" x14ac:dyDescent="0.25">
      <c r="A88" s="151" t="s">
        <v>225</v>
      </c>
      <c r="B88" s="152" t="s">
        <v>226</v>
      </c>
      <c r="C88" s="147" t="s">
        <v>101</v>
      </c>
      <c r="D88" s="218">
        <f>SUM(D89:D90)</f>
        <v>0</v>
      </c>
      <c r="E88" s="218">
        <f>SUM(E89:E90)</f>
        <v>0</v>
      </c>
      <c r="F88" s="215" t="s">
        <v>101</v>
      </c>
      <c r="G88" s="215" t="s">
        <v>101</v>
      </c>
      <c r="H88" s="218">
        <f>SUM(H89:H90)</f>
        <v>0</v>
      </c>
      <c r="I88" s="218">
        <f>SUM(I89:I90)</f>
        <v>0</v>
      </c>
      <c r="J88" s="215" t="s">
        <v>101</v>
      </c>
      <c r="K88" s="218">
        <f>SUM(K89:K90)</f>
        <v>0</v>
      </c>
      <c r="L88" s="218">
        <f>SUM(L89:L90)</f>
        <v>0</v>
      </c>
      <c r="M88" s="215" t="s">
        <v>101</v>
      </c>
      <c r="N88" s="215" t="s">
        <v>101</v>
      </c>
      <c r="O88" s="218">
        <f>SUM(O89:O90)</f>
        <v>0</v>
      </c>
      <c r="P88" s="218">
        <f>SUM(P89:P90)</f>
        <v>0</v>
      </c>
      <c r="Q88" s="215" t="s">
        <v>101</v>
      </c>
      <c r="R88" s="218">
        <f>SUM(R89:R90)</f>
        <v>0</v>
      </c>
      <c r="S88" s="218">
        <f>SUM(S89:S90)</f>
        <v>0</v>
      </c>
      <c r="T88" s="215" t="s">
        <v>101</v>
      </c>
      <c r="U88" s="215" t="s">
        <v>101</v>
      </c>
      <c r="V88" s="218">
        <f>SUM(V89:V90)</f>
        <v>0</v>
      </c>
      <c r="W88" s="218">
        <f>SUM(W89:W90)</f>
        <v>0</v>
      </c>
      <c r="X88" s="215" t="s">
        <v>101</v>
      </c>
      <c r="Y88" s="218">
        <f>SUM(Y89:Y90)</f>
        <v>0</v>
      </c>
      <c r="Z88" s="218">
        <f>SUM(Z89:Z90)</f>
        <v>0</v>
      </c>
      <c r="AA88" s="215" t="s">
        <v>101</v>
      </c>
      <c r="AB88" s="215" t="s">
        <v>101</v>
      </c>
      <c r="AC88" s="218">
        <f>SUM(AC89:AC90)</f>
        <v>0</v>
      </c>
      <c r="AD88" s="218">
        <f>SUM(AD89:AD90)</f>
        <v>0</v>
      </c>
      <c r="AE88" s="215" t="s">
        <v>101</v>
      </c>
      <c r="AF88" s="218">
        <f>SUM(AF89:AF90)</f>
        <v>0</v>
      </c>
      <c r="AG88" s="283">
        <f t="shared" si="3"/>
        <v>0</v>
      </c>
      <c r="AH88" s="215" t="s">
        <v>101</v>
      </c>
      <c r="AI88" s="215" t="s">
        <v>101</v>
      </c>
      <c r="AJ88" s="283">
        <f t="shared" si="4"/>
        <v>0</v>
      </c>
      <c r="AK88" s="283">
        <f t="shared" si="5"/>
        <v>0</v>
      </c>
      <c r="AL88" s="215" t="s">
        <v>101</v>
      </c>
    </row>
    <row r="89" spans="1:38" x14ac:dyDescent="0.25">
      <c r="A89" s="151" t="s">
        <v>227</v>
      </c>
      <c r="B89" s="152" t="s">
        <v>228</v>
      </c>
      <c r="C89" s="147" t="s">
        <v>101</v>
      </c>
      <c r="D89" s="218">
        <v>0</v>
      </c>
      <c r="E89" s="218">
        <v>0</v>
      </c>
      <c r="F89" s="215" t="s">
        <v>101</v>
      </c>
      <c r="G89" s="215" t="s">
        <v>101</v>
      </c>
      <c r="H89" s="218">
        <v>0</v>
      </c>
      <c r="I89" s="218">
        <v>0</v>
      </c>
      <c r="J89" s="215" t="s">
        <v>101</v>
      </c>
      <c r="K89" s="218">
        <v>0</v>
      </c>
      <c r="L89" s="218">
        <v>0</v>
      </c>
      <c r="M89" s="215" t="s">
        <v>101</v>
      </c>
      <c r="N89" s="215" t="s">
        <v>101</v>
      </c>
      <c r="O89" s="218">
        <v>0</v>
      </c>
      <c r="P89" s="218">
        <v>0</v>
      </c>
      <c r="Q89" s="215" t="s">
        <v>101</v>
      </c>
      <c r="R89" s="218">
        <v>0</v>
      </c>
      <c r="S89" s="218">
        <v>0</v>
      </c>
      <c r="T89" s="215" t="s">
        <v>101</v>
      </c>
      <c r="U89" s="215" t="s">
        <v>101</v>
      </c>
      <c r="V89" s="218">
        <v>0</v>
      </c>
      <c r="W89" s="218">
        <v>0</v>
      </c>
      <c r="X89" s="215" t="s">
        <v>101</v>
      </c>
      <c r="Y89" s="218">
        <v>0</v>
      </c>
      <c r="Z89" s="218">
        <v>0</v>
      </c>
      <c r="AA89" s="215" t="s">
        <v>101</v>
      </c>
      <c r="AB89" s="215" t="s">
        <v>101</v>
      </c>
      <c r="AC89" s="218">
        <v>0</v>
      </c>
      <c r="AD89" s="218">
        <v>0</v>
      </c>
      <c r="AE89" s="215" t="s">
        <v>101</v>
      </c>
      <c r="AF89" s="218">
        <v>0</v>
      </c>
      <c r="AG89" s="283">
        <f t="shared" si="3"/>
        <v>0</v>
      </c>
      <c r="AH89" s="215" t="s">
        <v>101</v>
      </c>
      <c r="AI89" s="215" t="s">
        <v>101</v>
      </c>
      <c r="AJ89" s="283">
        <f t="shared" si="4"/>
        <v>0</v>
      </c>
      <c r="AK89" s="283">
        <f t="shared" si="5"/>
        <v>0</v>
      </c>
      <c r="AL89" s="215" t="s">
        <v>101</v>
      </c>
    </row>
    <row r="90" spans="1:38" ht="18" customHeight="1" x14ac:dyDescent="0.25">
      <c r="A90" s="151" t="s">
        <v>229</v>
      </c>
      <c r="B90" s="152" t="s">
        <v>230</v>
      </c>
      <c r="C90" s="147" t="s">
        <v>101</v>
      </c>
      <c r="D90" s="218">
        <v>0</v>
      </c>
      <c r="E90" s="218">
        <v>0</v>
      </c>
      <c r="F90" s="215" t="s">
        <v>101</v>
      </c>
      <c r="G90" s="215" t="s">
        <v>101</v>
      </c>
      <c r="H90" s="218">
        <v>0</v>
      </c>
      <c r="I90" s="218">
        <v>0</v>
      </c>
      <c r="J90" s="215" t="s">
        <v>101</v>
      </c>
      <c r="K90" s="218">
        <v>0</v>
      </c>
      <c r="L90" s="218">
        <v>0</v>
      </c>
      <c r="M90" s="215" t="s">
        <v>101</v>
      </c>
      <c r="N90" s="215" t="s">
        <v>101</v>
      </c>
      <c r="O90" s="218">
        <v>0</v>
      </c>
      <c r="P90" s="218">
        <v>0</v>
      </c>
      <c r="Q90" s="215" t="s">
        <v>101</v>
      </c>
      <c r="R90" s="218">
        <v>0</v>
      </c>
      <c r="S90" s="218">
        <v>0</v>
      </c>
      <c r="T90" s="215" t="s">
        <v>101</v>
      </c>
      <c r="U90" s="215" t="s">
        <v>101</v>
      </c>
      <c r="V90" s="218">
        <v>0</v>
      </c>
      <c r="W90" s="218">
        <v>0</v>
      </c>
      <c r="X90" s="215" t="s">
        <v>101</v>
      </c>
      <c r="Y90" s="218">
        <v>0</v>
      </c>
      <c r="Z90" s="218">
        <v>0</v>
      </c>
      <c r="AA90" s="215" t="s">
        <v>101</v>
      </c>
      <c r="AB90" s="215" t="s">
        <v>101</v>
      </c>
      <c r="AC90" s="218">
        <v>0</v>
      </c>
      <c r="AD90" s="218">
        <v>0</v>
      </c>
      <c r="AE90" s="215" t="s">
        <v>101</v>
      </c>
      <c r="AF90" s="218">
        <v>0</v>
      </c>
      <c r="AG90" s="283">
        <f t="shared" si="3"/>
        <v>0</v>
      </c>
      <c r="AH90" s="215" t="s">
        <v>101</v>
      </c>
      <c r="AI90" s="215" t="s">
        <v>101</v>
      </c>
      <c r="AJ90" s="283">
        <f t="shared" si="4"/>
        <v>0</v>
      </c>
      <c r="AK90" s="283">
        <f t="shared" si="5"/>
        <v>0</v>
      </c>
      <c r="AL90" s="215" t="s">
        <v>101</v>
      </c>
    </row>
    <row r="91" spans="1:38" ht="15.75" customHeight="1" x14ac:dyDescent="0.25">
      <c r="A91" s="151" t="s">
        <v>231</v>
      </c>
      <c r="B91" s="152" t="s">
        <v>232</v>
      </c>
      <c r="C91" s="147" t="s">
        <v>101</v>
      </c>
      <c r="D91" s="218">
        <f>SUM(D92:D93)</f>
        <v>0</v>
      </c>
      <c r="E91" s="218">
        <f>SUM(E92:E93)</f>
        <v>0</v>
      </c>
      <c r="F91" s="215" t="s">
        <v>101</v>
      </c>
      <c r="G91" s="215" t="s">
        <v>101</v>
      </c>
      <c r="H91" s="218">
        <f>SUM(H92:H93)</f>
        <v>0</v>
      </c>
      <c r="I91" s="218">
        <f>SUM(I92:I93)</f>
        <v>0</v>
      </c>
      <c r="J91" s="215" t="s">
        <v>101</v>
      </c>
      <c r="K91" s="218">
        <f>SUM(K92:K93)</f>
        <v>0</v>
      </c>
      <c r="L91" s="218">
        <f>SUM(L92:L93)</f>
        <v>0</v>
      </c>
      <c r="M91" s="215" t="s">
        <v>101</v>
      </c>
      <c r="N91" s="215" t="s">
        <v>101</v>
      </c>
      <c r="O91" s="218">
        <f>SUM(O92:O93)</f>
        <v>0</v>
      </c>
      <c r="P91" s="218">
        <f>SUM(P92:P93)</f>
        <v>0</v>
      </c>
      <c r="Q91" s="215" t="s">
        <v>101</v>
      </c>
      <c r="R91" s="218">
        <f>SUM(R92:R93)</f>
        <v>0</v>
      </c>
      <c r="S91" s="218">
        <f>SUM(S92:S93)</f>
        <v>0</v>
      </c>
      <c r="T91" s="215" t="s">
        <v>101</v>
      </c>
      <c r="U91" s="215" t="s">
        <v>101</v>
      </c>
      <c r="V91" s="218">
        <f>SUM(V92:V93)</f>
        <v>0</v>
      </c>
      <c r="W91" s="218">
        <f>SUM(W92:W93)</f>
        <v>0</v>
      </c>
      <c r="X91" s="215" t="s">
        <v>101</v>
      </c>
      <c r="Y91" s="218">
        <f>SUM(Y92:Y93)</f>
        <v>0</v>
      </c>
      <c r="Z91" s="218">
        <f>SUM(Z92:Z93)</f>
        <v>0</v>
      </c>
      <c r="AA91" s="215" t="s">
        <v>101</v>
      </c>
      <c r="AB91" s="215" t="s">
        <v>101</v>
      </c>
      <c r="AC91" s="218">
        <f>SUM(AC92:AC93)</f>
        <v>0</v>
      </c>
      <c r="AD91" s="218">
        <f>SUM(AD92:AD93)</f>
        <v>0</v>
      </c>
      <c r="AE91" s="215" t="s">
        <v>101</v>
      </c>
      <c r="AF91" s="218">
        <f>SUM(AF92:AF93)</f>
        <v>0</v>
      </c>
      <c r="AG91" s="283">
        <f t="shared" ref="AG91:AG104" si="6">E91+L91+S91+Z91</f>
        <v>0</v>
      </c>
      <c r="AH91" s="215" t="s">
        <v>101</v>
      </c>
      <c r="AI91" s="215" t="s">
        <v>101</v>
      </c>
      <c r="AJ91" s="283">
        <f t="shared" ref="AJ91:AJ104" si="7">H91+O91+V91+AC91</f>
        <v>0</v>
      </c>
      <c r="AK91" s="283">
        <f t="shared" ref="AK91:AK104" si="8">I91+P91+W91+AD91</f>
        <v>0</v>
      </c>
      <c r="AL91" s="215" t="s">
        <v>101</v>
      </c>
    </row>
    <row r="92" spans="1:38" ht="33.75" customHeight="1" x14ac:dyDescent="0.25">
      <c r="A92" s="151" t="s">
        <v>233</v>
      </c>
      <c r="B92" s="152" t="s">
        <v>234</v>
      </c>
      <c r="C92" s="147" t="s">
        <v>101</v>
      </c>
      <c r="D92" s="218">
        <v>0</v>
      </c>
      <c r="E92" s="218">
        <v>0</v>
      </c>
      <c r="F92" s="215" t="s">
        <v>101</v>
      </c>
      <c r="G92" s="215" t="s">
        <v>101</v>
      </c>
      <c r="H92" s="218">
        <v>0</v>
      </c>
      <c r="I92" s="218">
        <v>0</v>
      </c>
      <c r="J92" s="215" t="s">
        <v>101</v>
      </c>
      <c r="K92" s="218">
        <v>0</v>
      </c>
      <c r="L92" s="218">
        <v>0</v>
      </c>
      <c r="M92" s="215" t="s">
        <v>101</v>
      </c>
      <c r="N92" s="215" t="s">
        <v>101</v>
      </c>
      <c r="O92" s="218">
        <v>0</v>
      </c>
      <c r="P92" s="218">
        <v>0</v>
      </c>
      <c r="Q92" s="215" t="s">
        <v>101</v>
      </c>
      <c r="R92" s="218">
        <v>0</v>
      </c>
      <c r="S92" s="218">
        <v>0</v>
      </c>
      <c r="T92" s="215" t="s">
        <v>101</v>
      </c>
      <c r="U92" s="215" t="s">
        <v>101</v>
      </c>
      <c r="V92" s="218">
        <v>0</v>
      </c>
      <c r="W92" s="218">
        <v>0</v>
      </c>
      <c r="X92" s="215" t="s">
        <v>101</v>
      </c>
      <c r="Y92" s="218">
        <v>0</v>
      </c>
      <c r="Z92" s="218">
        <v>0</v>
      </c>
      <c r="AA92" s="215" t="s">
        <v>101</v>
      </c>
      <c r="AB92" s="215" t="s">
        <v>101</v>
      </c>
      <c r="AC92" s="218">
        <v>0</v>
      </c>
      <c r="AD92" s="218">
        <v>0</v>
      </c>
      <c r="AE92" s="215" t="s">
        <v>101</v>
      </c>
      <c r="AF92" s="218">
        <v>0</v>
      </c>
      <c r="AG92" s="283">
        <f t="shared" si="6"/>
        <v>0</v>
      </c>
      <c r="AH92" s="215" t="s">
        <v>101</v>
      </c>
      <c r="AI92" s="215" t="s">
        <v>101</v>
      </c>
      <c r="AJ92" s="283">
        <f t="shared" si="7"/>
        <v>0</v>
      </c>
      <c r="AK92" s="283">
        <f t="shared" si="8"/>
        <v>0</v>
      </c>
      <c r="AL92" s="215" t="s">
        <v>101</v>
      </c>
    </row>
    <row r="93" spans="1:38" ht="16.5" customHeight="1" x14ac:dyDescent="0.25">
      <c r="A93" s="151" t="s">
        <v>235</v>
      </c>
      <c r="B93" s="152" t="s">
        <v>236</v>
      </c>
      <c r="C93" s="147" t="s">
        <v>101</v>
      </c>
      <c r="D93" s="218">
        <v>0</v>
      </c>
      <c r="E93" s="218">
        <v>0</v>
      </c>
      <c r="F93" s="215" t="s">
        <v>101</v>
      </c>
      <c r="G93" s="215" t="s">
        <v>101</v>
      </c>
      <c r="H93" s="218">
        <v>0</v>
      </c>
      <c r="I93" s="218">
        <v>0</v>
      </c>
      <c r="J93" s="215" t="s">
        <v>101</v>
      </c>
      <c r="K93" s="218">
        <v>0</v>
      </c>
      <c r="L93" s="218">
        <v>0</v>
      </c>
      <c r="M93" s="215" t="s">
        <v>101</v>
      </c>
      <c r="N93" s="215" t="s">
        <v>101</v>
      </c>
      <c r="O93" s="218">
        <v>0</v>
      </c>
      <c r="P93" s="218">
        <v>0</v>
      </c>
      <c r="Q93" s="215" t="s">
        <v>101</v>
      </c>
      <c r="R93" s="218">
        <v>0</v>
      </c>
      <c r="S93" s="218">
        <v>0</v>
      </c>
      <c r="T93" s="215" t="s">
        <v>101</v>
      </c>
      <c r="U93" s="215" t="s">
        <v>101</v>
      </c>
      <c r="V93" s="218">
        <v>0</v>
      </c>
      <c r="W93" s="218">
        <v>0</v>
      </c>
      <c r="X93" s="215" t="s">
        <v>101</v>
      </c>
      <c r="Y93" s="218">
        <v>0</v>
      </c>
      <c r="Z93" s="218">
        <v>0</v>
      </c>
      <c r="AA93" s="215" t="s">
        <v>101</v>
      </c>
      <c r="AB93" s="215" t="s">
        <v>101</v>
      </c>
      <c r="AC93" s="218">
        <v>0</v>
      </c>
      <c r="AD93" s="218">
        <v>0</v>
      </c>
      <c r="AE93" s="215" t="s">
        <v>101</v>
      </c>
      <c r="AF93" s="218">
        <v>0</v>
      </c>
      <c r="AG93" s="283">
        <f t="shared" si="6"/>
        <v>0</v>
      </c>
      <c r="AH93" s="215" t="s">
        <v>101</v>
      </c>
      <c r="AI93" s="215" t="s">
        <v>101</v>
      </c>
      <c r="AJ93" s="283">
        <f t="shared" si="7"/>
        <v>0</v>
      </c>
      <c r="AK93" s="283">
        <f t="shared" si="8"/>
        <v>0</v>
      </c>
      <c r="AL93" s="215" t="s">
        <v>101</v>
      </c>
    </row>
    <row r="94" spans="1:38" ht="20.25" customHeight="1" x14ac:dyDescent="0.25">
      <c r="A94" s="151" t="s">
        <v>237</v>
      </c>
      <c r="B94" s="152" t="s">
        <v>238</v>
      </c>
      <c r="C94" s="147" t="s">
        <v>101</v>
      </c>
      <c r="D94" s="218">
        <f>SUM(D95:D103)</f>
        <v>0</v>
      </c>
      <c r="E94" s="218">
        <f>SUM(E95:E103)</f>
        <v>0</v>
      </c>
      <c r="F94" s="215" t="s">
        <v>101</v>
      </c>
      <c r="G94" s="215" t="s">
        <v>101</v>
      </c>
      <c r="H94" s="218">
        <f>SUM(H95:H103)</f>
        <v>0</v>
      </c>
      <c r="I94" s="218">
        <f>SUM(I95:I103)</f>
        <v>0</v>
      </c>
      <c r="J94" s="215" t="s">
        <v>101</v>
      </c>
      <c r="K94" s="218">
        <f>SUM(K95:K103)</f>
        <v>0</v>
      </c>
      <c r="L94" s="218">
        <f>SUM(L95:L103)</f>
        <v>0</v>
      </c>
      <c r="M94" s="215" t="s">
        <v>101</v>
      </c>
      <c r="N94" s="215" t="s">
        <v>101</v>
      </c>
      <c r="O94" s="218">
        <f>SUM(O95:O103)</f>
        <v>0</v>
      </c>
      <c r="P94" s="218">
        <f>SUM(P95:P103)</f>
        <v>0</v>
      </c>
      <c r="Q94" s="215" t="s">
        <v>101</v>
      </c>
      <c r="R94" s="218">
        <f>SUM(R95:R103)</f>
        <v>0</v>
      </c>
      <c r="S94" s="218">
        <f>SUM(S95:S103)</f>
        <v>0</v>
      </c>
      <c r="T94" s="215" t="s">
        <v>101</v>
      </c>
      <c r="U94" s="215" t="s">
        <v>101</v>
      </c>
      <c r="V94" s="218">
        <f>SUM(V95:V103)</f>
        <v>0</v>
      </c>
      <c r="W94" s="218">
        <f>SUM(W95:W103)</f>
        <v>0</v>
      </c>
      <c r="X94" s="215" t="s">
        <v>101</v>
      </c>
      <c r="Y94" s="218">
        <f>SUM(Y95:Y103)</f>
        <v>0</v>
      </c>
      <c r="Z94" s="218">
        <f>SUM(Z95:Z103)</f>
        <v>1.94232</v>
      </c>
      <c r="AA94" s="215" t="s">
        <v>101</v>
      </c>
      <c r="AB94" s="215" t="s">
        <v>101</v>
      </c>
      <c r="AC94" s="218">
        <f>SUM(AC95:AC103)</f>
        <v>1.2</v>
      </c>
      <c r="AD94" s="218">
        <f>SUM(AD95:AD103)</f>
        <v>0</v>
      </c>
      <c r="AE94" s="215" t="s">
        <v>101</v>
      </c>
      <c r="AF94" s="218">
        <f>SUM(AF95:AF103)</f>
        <v>0</v>
      </c>
      <c r="AG94" s="283">
        <f t="shared" si="6"/>
        <v>1.94232</v>
      </c>
      <c r="AH94" s="215" t="s">
        <v>101</v>
      </c>
      <c r="AI94" s="215" t="s">
        <v>101</v>
      </c>
      <c r="AJ94" s="283">
        <f t="shared" si="7"/>
        <v>1.2</v>
      </c>
      <c r="AK94" s="283">
        <f t="shared" si="8"/>
        <v>0</v>
      </c>
      <c r="AL94" s="215" t="s">
        <v>101</v>
      </c>
    </row>
    <row r="95" spans="1:38" ht="19.5" customHeight="1" x14ac:dyDescent="0.25">
      <c r="A95" s="151" t="s">
        <v>237</v>
      </c>
      <c r="B95" s="164" t="s">
        <v>239</v>
      </c>
      <c r="C95" s="147" t="s">
        <v>240</v>
      </c>
      <c r="D95" s="218">
        <v>0</v>
      </c>
      <c r="E95" s="218">
        <v>0</v>
      </c>
      <c r="F95" s="215" t="s">
        <v>101</v>
      </c>
      <c r="G95" s="215" t="s">
        <v>101</v>
      </c>
      <c r="H95" s="218">
        <v>0</v>
      </c>
      <c r="I95" s="218">
        <v>0</v>
      </c>
      <c r="J95" s="215" t="s">
        <v>101</v>
      </c>
      <c r="K95" s="218">
        <v>0</v>
      </c>
      <c r="L95" s="218">
        <v>0</v>
      </c>
      <c r="M95" s="215" t="s">
        <v>101</v>
      </c>
      <c r="N95" s="215" t="s">
        <v>101</v>
      </c>
      <c r="O95" s="218">
        <v>0</v>
      </c>
      <c r="P95" s="218">
        <v>0</v>
      </c>
      <c r="Q95" s="215" t="s">
        <v>101</v>
      </c>
      <c r="R95" s="218">
        <v>0</v>
      </c>
      <c r="S95" s="218">
        <v>0</v>
      </c>
      <c r="T95" s="215" t="s">
        <v>101</v>
      </c>
      <c r="U95" s="215" t="s">
        <v>101</v>
      </c>
      <c r="V95" s="218">
        <v>0</v>
      </c>
      <c r="W95" s="218">
        <v>0</v>
      </c>
      <c r="X95" s="215" t="s">
        <v>101</v>
      </c>
      <c r="Y95" s="218">
        <v>0</v>
      </c>
      <c r="Z95" s="218">
        <v>0</v>
      </c>
      <c r="AA95" s="215" t="s">
        <v>101</v>
      </c>
      <c r="AB95" s="215" t="s">
        <v>101</v>
      </c>
      <c r="AC95" s="218">
        <v>0</v>
      </c>
      <c r="AD95" s="218">
        <v>0</v>
      </c>
      <c r="AE95" s="215" t="s">
        <v>101</v>
      </c>
      <c r="AF95" s="218">
        <v>0</v>
      </c>
      <c r="AG95" s="283">
        <f t="shared" si="6"/>
        <v>0</v>
      </c>
      <c r="AH95" s="215" t="s">
        <v>101</v>
      </c>
      <c r="AI95" s="215" t="s">
        <v>101</v>
      </c>
      <c r="AJ95" s="283">
        <f t="shared" si="7"/>
        <v>0</v>
      </c>
      <c r="AK95" s="283">
        <f t="shared" si="8"/>
        <v>0</v>
      </c>
      <c r="AL95" s="215" t="s">
        <v>101</v>
      </c>
    </row>
    <row r="96" spans="1:38" ht="33" customHeight="1" x14ac:dyDescent="0.25">
      <c r="A96" s="151" t="s">
        <v>237</v>
      </c>
      <c r="B96" s="164" t="s">
        <v>241</v>
      </c>
      <c r="C96" s="147" t="s">
        <v>242</v>
      </c>
      <c r="D96" s="218">
        <v>0</v>
      </c>
      <c r="E96" s="218">
        <v>0</v>
      </c>
      <c r="F96" s="215" t="s">
        <v>101</v>
      </c>
      <c r="G96" s="215" t="s">
        <v>101</v>
      </c>
      <c r="H96" s="218">
        <v>0</v>
      </c>
      <c r="I96" s="218">
        <v>0</v>
      </c>
      <c r="J96" s="215" t="s">
        <v>101</v>
      </c>
      <c r="K96" s="218">
        <v>0</v>
      </c>
      <c r="L96" s="218">
        <v>0</v>
      </c>
      <c r="M96" s="215" t="s">
        <v>101</v>
      </c>
      <c r="N96" s="215" t="s">
        <v>101</v>
      </c>
      <c r="O96" s="218">
        <v>0</v>
      </c>
      <c r="P96" s="218">
        <v>0</v>
      </c>
      <c r="Q96" s="215" t="s">
        <v>101</v>
      </c>
      <c r="R96" s="218">
        <v>0</v>
      </c>
      <c r="S96" s="218">
        <v>0</v>
      </c>
      <c r="T96" s="215" t="s">
        <v>101</v>
      </c>
      <c r="U96" s="215" t="s">
        <v>101</v>
      </c>
      <c r="V96" s="218">
        <v>0</v>
      </c>
      <c r="W96" s="218">
        <v>0</v>
      </c>
      <c r="X96" s="215" t="s">
        <v>101</v>
      </c>
      <c r="Y96" s="218">
        <v>0</v>
      </c>
      <c r="Z96" s="218">
        <v>0</v>
      </c>
      <c r="AA96" s="215" t="s">
        <v>101</v>
      </c>
      <c r="AB96" s="215" t="s">
        <v>101</v>
      </c>
      <c r="AC96" s="218">
        <v>0</v>
      </c>
      <c r="AD96" s="218">
        <v>0</v>
      </c>
      <c r="AE96" s="215" t="s">
        <v>101</v>
      </c>
      <c r="AF96" s="218">
        <v>0</v>
      </c>
      <c r="AG96" s="283">
        <f t="shared" si="6"/>
        <v>0</v>
      </c>
      <c r="AH96" s="215" t="s">
        <v>101</v>
      </c>
      <c r="AI96" s="215" t="s">
        <v>101</v>
      </c>
      <c r="AJ96" s="283">
        <f t="shared" si="7"/>
        <v>0</v>
      </c>
      <c r="AK96" s="283">
        <f t="shared" si="8"/>
        <v>0</v>
      </c>
      <c r="AL96" s="215" t="s">
        <v>101</v>
      </c>
    </row>
    <row r="97" spans="1:39" ht="18" customHeight="1" x14ac:dyDescent="0.25">
      <c r="A97" s="151" t="s">
        <v>237</v>
      </c>
      <c r="B97" s="164" t="s">
        <v>243</v>
      </c>
      <c r="C97" s="147" t="s">
        <v>244</v>
      </c>
      <c r="D97" s="218">
        <v>0</v>
      </c>
      <c r="E97" s="218">
        <v>0</v>
      </c>
      <c r="F97" s="215" t="s">
        <v>101</v>
      </c>
      <c r="G97" s="215" t="s">
        <v>101</v>
      </c>
      <c r="H97" s="218">
        <v>0</v>
      </c>
      <c r="I97" s="218">
        <v>0</v>
      </c>
      <c r="J97" s="215" t="s">
        <v>101</v>
      </c>
      <c r="K97" s="218">
        <v>0</v>
      </c>
      <c r="L97" s="218">
        <v>0</v>
      </c>
      <c r="M97" s="215" t="s">
        <v>101</v>
      </c>
      <c r="N97" s="215" t="s">
        <v>101</v>
      </c>
      <c r="O97" s="218">
        <v>0</v>
      </c>
      <c r="P97" s="218">
        <v>0</v>
      </c>
      <c r="Q97" s="215" t="s">
        <v>101</v>
      </c>
      <c r="R97" s="218">
        <v>0</v>
      </c>
      <c r="S97" s="218">
        <v>0</v>
      </c>
      <c r="T97" s="215" t="s">
        <v>101</v>
      </c>
      <c r="U97" s="215" t="s">
        <v>101</v>
      </c>
      <c r="V97" s="218">
        <v>0</v>
      </c>
      <c r="W97" s="218">
        <v>0</v>
      </c>
      <c r="X97" s="215" t="s">
        <v>101</v>
      </c>
      <c r="Y97" s="218">
        <v>0</v>
      </c>
      <c r="Z97" s="216">
        <v>0</v>
      </c>
      <c r="AA97" s="215" t="s">
        <v>101</v>
      </c>
      <c r="AB97" s="215" t="s">
        <v>101</v>
      </c>
      <c r="AC97" s="218">
        <v>0</v>
      </c>
      <c r="AD97" s="218">
        <v>0</v>
      </c>
      <c r="AE97" s="215" t="s">
        <v>101</v>
      </c>
      <c r="AF97" s="218">
        <v>0</v>
      </c>
      <c r="AG97" s="283">
        <f t="shared" si="6"/>
        <v>0</v>
      </c>
      <c r="AH97" s="215" t="s">
        <v>101</v>
      </c>
      <c r="AI97" s="215" t="s">
        <v>101</v>
      </c>
      <c r="AJ97" s="283">
        <f t="shared" si="7"/>
        <v>0</v>
      </c>
      <c r="AK97" s="283">
        <f t="shared" si="8"/>
        <v>0</v>
      </c>
      <c r="AL97" s="215" t="s">
        <v>101</v>
      </c>
    </row>
    <row r="98" spans="1:39" ht="17.25" customHeight="1" x14ac:dyDescent="0.25">
      <c r="A98" s="151" t="s">
        <v>237</v>
      </c>
      <c r="B98" s="164" t="s">
        <v>245</v>
      </c>
      <c r="C98" s="147" t="s">
        <v>246</v>
      </c>
      <c r="D98" s="218">
        <v>0</v>
      </c>
      <c r="E98" s="218">
        <v>0</v>
      </c>
      <c r="F98" s="215" t="s">
        <v>101</v>
      </c>
      <c r="G98" s="215" t="s">
        <v>101</v>
      </c>
      <c r="H98" s="218">
        <v>0</v>
      </c>
      <c r="I98" s="218">
        <v>0</v>
      </c>
      <c r="J98" s="215" t="s">
        <v>101</v>
      </c>
      <c r="K98" s="218">
        <v>0</v>
      </c>
      <c r="L98" s="218">
        <v>0</v>
      </c>
      <c r="M98" s="215" t="s">
        <v>101</v>
      </c>
      <c r="N98" s="215" t="s">
        <v>101</v>
      </c>
      <c r="O98" s="218">
        <v>0</v>
      </c>
      <c r="P98" s="218">
        <v>0</v>
      </c>
      <c r="Q98" s="215" t="s">
        <v>101</v>
      </c>
      <c r="R98" s="218">
        <v>0</v>
      </c>
      <c r="S98" s="218">
        <v>0</v>
      </c>
      <c r="T98" s="215" t="s">
        <v>101</v>
      </c>
      <c r="U98" s="215" t="s">
        <v>101</v>
      </c>
      <c r="V98" s="218">
        <v>0</v>
      </c>
      <c r="W98" s="218">
        <v>0</v>
      </c>
      <c r="X98" s="215" t="s">
        <v>101</v>
      </c>
      <c r="Y98" s="218">
        <v>0</v>
      </c>
      <c r="Z98" s="216">
        <v>0</v>
      </c>
      <c r="AA98" s="215" t="s">
        <v>101</v>
      </c>
      <c r="AB98" s="215" t="s">
        <v>101</v>
      </c>
      <c r="AC98" s="218">
        <v>0</v>
      </c>
      <c r="AD98" s="218">
        <v>0</v>
      </c>
      <c r="AE98" s="215" t="s">
        <v>101</v>
      </c>
      <c r="AF98" s="218">
        <v>0</v>
      </c>
      <c r="AG98" s="283">
        <f t="shared" si="6"/>
        <v>0</v>
      </c>
      <c r="AH98" s="215" t="s">
        <v>101</v>
      </c>
      <c r="AI98" s="215" t="s">
        <v>101</v>
      </c>
      <c r="AJ98" s="283">
        <f t="shared" si="7"/>
        <v>0</v>
      </c>
      <c r="AK98" s="283">
        <f t="shared" si="8"/>
        <v>0</v>
      </c>
      <c r="AL98" s="215" t="s">
        <v>101</v>
      </c>
    </row>
    <row r="99" spans="1:39" ht="16.5" customHeight="1" x14ac:dyDescent="0.25">
      <c r="A99" s="151" t="s">
        <v>237</v>
      </c>
      <c r="B99" s="171" t="s">
        <v>247</v>
      </c>
      <c r="C99" s="147" t="s">
        <v>248</v>
      </c>
      <c r="D99" s="218">
        <v>0</v>
      </c>
      <c r="E99" s="218">
        <v>0</v>
      </c>
      <c r="F99" s="215">
        <v>0</v>
      </c>
      <c r="G99" s="215" t="s">
        <v>101</v>
      </c>
      <c r="H99" s="218">
        <v>0</v>
      </c>
      <c r="I99" s="218">
        <v>0</v>
      </c>
      <c r="J99" s="215" t="s">
        <v>101</v>
      </c>
      <c r="K99" s="218">
        <v>0</v>
      </c>
      <c r="L99" s="218">
        <v>0</v>
      </c>
      <c r="M99" s="215">
        <v>0</v>
      </c>
      <c r="N99" s="215" t="s">
        <v>101</v>
      </c>
      <c r="O99" s="218">
        <v>0</v>
      </c>
      <c r="P99" s="218">
        <v>0</v>
      </c>
      <c r="Q99" s="215" t="s">
        <v>101</v>
      </c>
      <c r="R99" s="218">
        <v>0</v>
      </c>
      <c r="S99" s="218">
        <v>0</v>
      </c>
      <c r="T99" s="215">
        <v>0</v>
      </c>
      <c r="U99" s="215" t="s">
        <v>101</v>
      </c>
      <c r="V99" s="218">
        <v>0</v>
      </c>
      <c r="W99" s="218">
        <v>0</v>
      </c>
      <c r="X99" s="215" t="s">
        <v>101</v>
      </c>
      <c r="Y99" s="218">
        <v>0</v>
      </c>
      <c r="Z99" s="216">
        <v>0.95052999999999999</v>
      </c>
      <c r="AA99" s="215">
        <v>0.25</v>
      </c>
      <c r="AB99" s="215" t="s">
        <v>101</v>
      </c>
      <c r="AC99" s="218">
        <v>0.6</v>
      </c>
      <c r="AD99" s="218">
        <v>0</v>
      </c>
      <c r="AE99" s="215" t="s">
        <v>101</v>
      </c>
      <c r="AF99" s="218">
        <v>0</v>
      </c>
      <c r="AG99" s="283">
        <f t="shared" si="6"/>
        <v>0.95052999999999999</v>
      </c>
      <c r="AH99" s="283">
        <f>F99+M99+T99+AA99</f>
        <v>0.25</v>
      </c>
      <c r="AI99" s="215" t="s">
        <v>101</v>
      </c>
      <c r="AJ99" s="283">
        <f t="shared" si="7"/>
        <v>0.6</v>
      </c>
      <c r="AK99" s="283">
        <f t="shared" si="8"/>
        <v>0</v>
      </c>
      <c r="AL99" s="215" t="s">
        <v>101</v>
      </c>
    </row>
    <row r="100" spans="1:39" ht="17.25" customHeight="1" x14ac:dyDescent="0.25">
      <c r="A100" s="151" t="s">
        <v>237</v>
      </c>
      <c r="B100" s="171" t="s">
        <v>249</v>
      </c>
      <c r="C100" s="147" t="s">
        <v>250</v>
      </c>
      <c r="D100" s="218">
        <v>0</v>
      </c>
      <c r="E100" s="218">
        <v>0</v>
      </c>
      <c r="F100" s="215">
        <v>0</v>
      </c>
      <c r="G100" s="215" t="s">
        <v>101</v>
      </c>
      <c r="H100" s="218">
        <v>0</v>
      </c>
      <c r="I100" s="218">
        <v>0</v>
      </c>
      <c r="J100" s="215" t="s">
        <v>101</v>
      </c>
      <c r="K100" s="218">
        <v>0</v>
      </c>
      <c r="L100" s="218">
        <v>0</v>
      </c>
      <c r="M100" s="215">
        <v>0</v>
      </c>
      <c r="N100" s="215" t="s">
        <v>101</v>
      </c>
      <c r="O100" s="218">
        <v>0</v>
      </c>
      <c r="P100" s="218">
        <v>0</v>
      </c>
      <c r="Q100" s="215" t="s">
        <v>101</v>
      </c>
      <c r="R100" s="218">
        <v>0</v>
      </c>
      <c r="S100" s="218">
        <v>0</v>
      </c>
      <c r="T100" s="215">
        <v>0</v>
      </c>
      <c r="U100" s="215" t="s">
        <v>101</v>
      </c>
      <c r="V100" s="218">
        <v>0</v>
      </c>
      <c r="W100" s="218">
        <v>0</v>
      </c>
      <c r="X100" s="215" t="s">
        <v>101</v>
      </c>
      <c r="Y100" s="218">
        <v>0</v>
      </c>
      <c r="Z100" s="216">
        <v>0.99178999999999995</v>
      </c>
      <c r="AA100" s="215">
        <v>0.25</v>
      </c>
      <c r="AB100" s="215" t="s">
        <v>101</v>
      </c>
      <c r="AC100" s="218">
        <v>0.6</v>
      </c>
      <c r="AD100" s="218">
        <v>0</v>
      </c>
      <c r="AE100" s="215" t="s">
        <v>101</v>
      </c>
      <c r="AF100" s="218">
        <v>0</v>
      </c>
      <c r="AG100" s="283">
        <f t="shared" si="6"/>
        <v>0.99178999999999995</v>
      </c>
      <c r="AH100" s="283">
        <f>F100+M100+T100+AA100</f>
        <v>0.25</v>
      </c>
      <c r="AI100" s="215" t="s">
        <v>101</v>
      </c>
      <c r="AJ100" s="283">
        <f t="shared" si="7"/>
        <v>0.6</v>
      </c>
      <c r="AK100" s="283">
        <f t="shared" si="8"/>
        <v>0</v>
      </c>
      <c r="AL100" s="215" t="s">
        <v>101</v>
      </c>
    </row>
    <row r="101" spans="1:39" x14ac:dyDescent="0.25">
      <c r="A101" s="151" t="s">
        <v>237</v>
      </c>
      <c r="B101" s="168" t="s">
        <v>251</v>
      </c>
      <c r="C101" s="147" t="s">
        <v>252</v>
      </c>
      <c r="D101" s="218">
        <v>0</v>
      </c>
      <c r="E101" s="218">
        <v>0</v>
      </c>
      <c r="F101" s="215" t="s">
        <v>101</v>
      </c>
      <c r="G101" s="215" t="s">
        <v>101</v>
      </c>
      <c r="H101" s="218">
        <v>0</v>
      </c>
      <c r="I101" s="218">
        <v>0</v>
      </c>
      <c r="J101" s="215" t="s">
        <v>101</v>
      </c>
      <c r="K101" s="218">
        <v>0</v>
      </c>
      <c r="L101" s="218">
        <v>0</v>
      </c>
      <c r="M101" s="215" t="s">
        <v>101</v>
      </c>
      <c r="N101" s="215" t="s">
        <v>101</v>
      </c>
      <c r="O101" s="218">
        <v>0</v>
      </c>
      <c r="P101" s="218">
        <v>0</v>
      </c>
      <c r="Q101" s="215" t="s">
        <v>101</v>
      </c>
      <c r="R101" s="218">
        <v>0</v>
      </c>
      <c r="S101" s="218">
        <v>0</v>
      </c>
      <c r="T101" s="215" t="s">
        <v>101</v>
      </c>
      <c r="U101" s="215" t="s">
        <v>101</v>
      </c>
      <c r="V101" s="218">
        <v>0</v>
      </c>
      <c r="W101" s="218">
        <v>0</v>
      </c>
      <c r="X101" s="215" t="s">
        <v>101</v>
      </c>
      <c r="Y101" s="218">
        <v>0</v>
      </c>
      <c r="Z101" s="216">
        <v>0</v>
      </c>
      <c r="AA101" s="215" t="s">
        <v>101</v>
      </c>
      <c r="AB101" s="215" t="s">
        <v>101</v>
      </c>
      <c r="AC101" s="218">
        <v>0</v>
      </c>
      <c r="AD101" s="218">
        <v>0</v>
      </c>
      <c r="AE101" s="215" t="s">
        <v>101</v>
      </c>
      <c r="AF101" s="218">
        <v>0</v>
      </c>
      <c r="AG101" s="283">
        <f t="shared" si="6"/>
        <v>0</v>
      </c>
      <c r="AH101" s="215" t="s">
        <v>101</v>
      </c>
      <c r="AI101" s="215" t="s">
        <v>101</v>
      </c>
      <c r="AJ101" s="283">
        <f t="shared" si="7"/>
        <v>0</v>
      </c>
      <c r="AK101" s="283">
        <f t="shared" si="8"/>
        <v>0</v>
      </c>
      <c r="AL101" s="215" t="s">
        <v>101</v>
      </c>
    </row>
    <row r="102" spans="1:39" x14ac:dyDescent="0.25">
      <c r="A102" s="151" t="s">
        <v>237</v>
      </c>
      <c r="B102" s="169" t="s">
        <v>253</v>
      </c>
      <c r="C102" s="147" t="s">
        <v>254</v>
      </c>
      <c r="D102" s="218">
        <v>0</v>
      </c>
      <c r="E102" s="218">
        <v>0</v>
      </c>
      <c r="F102" s="215" t="s">
        <v>101</v>
      </c>
      <c r="G102" s="215" t="s">
        <v>101</v>
      </c>
      <c r="H102" s="218">
        <v>0</v>
      </c>
      <c r="I102" s="218">
        <v>0</v>
      </c>
      <c r="J102" s="215" t="s">
        <v>101</v>
      </c>
      <c r="K102" s="218">
        <v>0</v>
      </c>
      <c r="L102" s="218">
        <v>0</v>
      </c>
      <c r="M102" s="215" t="s">
        <v>101</v>
      </c>
      <c r="N102" s="215" t="s">
        <v>101</v>
      </c>
      <c r="O102" s="218">
        <v>0</v>
      </c>
      <c r="P102" s="218">
        <v>0</v>
      </c>
      <c r="Q102" s="215" t="s">
        <v>101</v>
      </c>
      <c r="R102" s="218">
        <v>0</v>
      </c>
      <c r="S102" s="218">
        <v>0</v>
      </c>
      <c r="T102" s="215" t="s">
        <v>101</v>
      </c>
      <c r="U102" s="215" t="s">
        <v>101</v>
      </c>
      <c r="V102" s="218">
        <v>0</v>
      </c>
      <c r="W102" s="218">
        <v>0</v>
      </c>
      <c r="X102" s="215" t="s">
        <v>101</v>
      </c>
      <c r="Y102" s="218">
        <v>0</v>
      </c>
      <c r="Z102" s="216">
        <v>0</v>
      </c>
      <c r="AA102" s="215" t="s">
        <v>101</v>
      </c>
      <c r="AB102" s="215" t="s">
        <v>101</v>
      </c>
      <c r="AC102" s="218">
        <v>0</v>
      </c>
      <c r="AD102" s="218">
        <v>0</v>
      </c>
      <c r="AE102" s="215" t="s">
        <v>101</v>
      </c>
      <c r="AF102" s="218">
        <v>0</v>
      </c>
      <c r="AG102" s="283">
        <f t="shared" si="6"/>
        <v>0</v>
      </c>
      <c r="AH102" s="215" t="s">
        <v>101</v>
      </c>
      <c r="AI102" s="215" t="s">
        <v>101</v>
      </c>
      <c r="AJ102" s="283">
        <f t="shared" si="7"/>
        <v>0</v>
      </c>
      <c r="AK102" s="283">
        <f t="shared" si="8"/>
        <v>0</v>
      </c>
      <c r="AL102" s="215" t="s">
        <v>101</v>
      </c>
    </row>
    <row r="103" spans="1:39" x14ac:dyDescent="0.25">
      <c r="A103" s="151" t="s">
        <v>237</v>
      </c>
      <c r="B103" s="168" t="s">
        <v>255</v>
      </c>
      <c r="C103" s="147" t="s">
        <v>256</v>
      </c>
      <c r="D103" s="218">
        <v>0</v>
      </c>
      <c r="E103" s="218">
        <v>0</v>
      </c>
      <c r="F103" s="215" t="s">
        <v>101</v>
      </c>
      <c r="G103" s="215" t="s">
        <v>101</v>
      </c>
      <c r="H103" s="218">
        <v>0</v>
      </c>
      <c r="I103" s="218">
        <v>0</v>
      </c>
      <c r="J103" s="215" t="s">
        <v>101</v>
      </c>
      <c r="K103" s="218">
        <v>0</v>
      </c>
      <c r="L103" s="218">
        <v>0</v>
      </c>
      <c r="M103" s="215" t="s">
        <v>101</v>
      </c>
      <c r="N103" s="215" t="s">
        <v>101</v>
      </c>
      <c r="O103" s="218">
        <v>0</v>
      </c>
      <c r="P103" s="218">
        <v>0</v>
      </c>
      <c r="Q103" s="215" t="s">
        <v>101</v>
      </c>
      <c r="R103" s="218">
        <v>0</v>
      </c>
      <c r="S103" s="218">
        <v>0</v>
      </c>
      <c r="T103" s="215" t="s">
        <v>101</v>
      </c>
      <c r="U103" s="215" t="s">
        <v>101</v>
      </c>
      <c r="V103" s="218">
        <v>0</v>
      </c>
      <c r="W103" s="218">
        <v>0</v>
      </c>
      <c r="X103" s="215" t="s">
        <v>101</v>
      </c>
      <c r="Y103" s="218">
        <v>0</v>
      </c>
      <c r="Z103" s="216">
        <v>0</v>
      </c>
      <c r="AA103" s="215" t="s">
        <v>101</v>
      </c>
      <c r="AB103" s="215" t="s">
        <v>101</v>
      </c>
      <c r="AC103" s="218">
        <v>0</v>
      </c>
      <c r="AD103" s="218">
        <v>0</v>
      </c>
      <c r="AE103" s="215" t="s">
        <v>101</v>
      </c>
      <c r="AF103" s="218">
        <v>0</v>
      </c>
      <c r="AG103" s="283">
        <f t="shared" si="6"/>
        <v>0</v>
      </c>
      <c r="AH103" s="215" t="s">
        <v>101</v>
      </c>
      <c r="AI103" s="215" t="s">
        <v>101</v>
      </c>
      <c r="AJ103" s="283">
        <f t="shared" si="7"/>
        <v>0</v>
      </c>
      <c r="AK103" s="283">
        <f t="shared" si="8"/>
        <v>0</v>
      </c>
      <c r="AL103" s="215" t="s">
        <v>101</v>
      </c>
    </row>
    <row r="104" spans="1:39" ht="16.5" customHeight="1" x14ac:dyDescent="0.25">
      <c r="A104" s="151" t="s">
        <v>257</v>
      </c>
      <c r="B104" s="152" t="s">
        <v>258</v>
      </c>
      <c r="C104" s="147" t="s">
        <v>101</v>
      </c>
      <c r="D104" s="218">
        <v>0</v>
      </c>
      <c r="E104" s="218">
        <v>0</v>
      </c>
      <c r="F104" s="215" t="s">
        <v>101</v>
      </c>
      <c r="G104" s="215" t="s">
        <v>101</v>
      </c>
      <c r="H104" s="218">
        <v>0</v>
      </c>
      <c r="I104" s="218">
        <v>0</v>
      </c>
      <c r="J104" s="215" t="s">
        <v>101</v>
      </c>
      <c r="K104" s="218">
        <v>0</v>
      </c>
      <c r="L104" s="218">
        <v>0</v>
      </c>
      <c r="M104" s="215" t="s">
        <v>101</v>
      </c>
      <c r="N104" s="215" t="s">
        <v>101</v>
      </c>
      <c r="O104" s="218">
        <v>0</v>
      </c>
      <c r="P104" s="218">
        <v>0</v>
      </c>
      <c r="Q104" s="215" t="s">
        <v>101</v>
      </c>
      <c r="R104" s="218">
        <v>0</v>
      </c>
      <c r="S104" s="218">
        <v>0</v>
      </c>
      <c r="T104" s="215" t="s">
        <v>101</v>
      </c>
      <c r="U104" s="215" t="s">
        <v>101</v>
      </c>
      <c r="V104" s="218">
        <v>0</v>
      </c>
      <c r="W104" s="218">
        <v>0</v>
      </c>
      <c r="X104" s="215" t="s">
        <v>101</v>
      </c>
      <c r="Y104" s="218">
        <v>0</v>
      </c>
      <c r="Z104" s="218">
        <v>0</v>
      </c>
      <c r="AA104" s="215" t="s">
        <v>101</v>
      </c>
      <c r="AB104" s="215" t="s">
        <v>101</v>
      </c>
      <c r="AC104" s="218">
        <v>0</v>
      </c>
      <c r="AD104" s="218">
        <v>0</v>
      </c>
      <c r="AE104" s="215" t="s">
        <v>101</v>
      </c>
      <c r="AF104" s="218">
        <v>0</v>
      </c>
      <c r="AG104" s="283">
        <f t="shared" si="6"/>
        <v>0</v>
      </c>
      <c r="AH104" s="215" t="s">
        <v>101</v>
      </c>
      <c r="AI104" s="215" t="s">
        <v>101</v>
      </c>
      <c r="AJ104" s="283">
        <f t="shared" si="7"/>
        <v>0</v>
      </c>
      <c r="AK104" s="283">
        <f t="shared" si="8"/>
        <v>0</v>
      </c>
      <c r="AL104" s="215" t="s">
        <v>101</v>
      </c>
    </row>
    <row r="105" spans="1:39" x14ac:dyDescent="0.25">
      <c r="A105" s="151" t="s">
        <v>259</v>
      </c>
      <c r="B105" s="152" t="s">
        <v>260</v>
      </c>
      <c r="C105" s="147" t="s">
        <v>101</v>
      </c>
      <c r="D105" s="218">
        <f>SUM(D106:D116)</f>
        <v>0</v>
      </c>
      <c r="E105" s="216">
        <f>SUM(E108:E116)+E106</f>
        <v>0.18</v>
      </c>
      <c r="F105" s="219" t="s">
        <v>101</v>
      </c>
      <c r="G105" s="219" t="s">
        <v>101</v>
      </c>
      <c r="H105" s="216">
        <f>SUM(H106:H116)</f>
        <v>0</v>
      </c>
      <c r="I105" s="216">
        <f>SUM(I106:I116)</f>
        <v>0</v>
      </c>
      <c r="J105" s="219" t="s">
        <v>101</v>
      </c>
      <c r="K105" s="216">
        <f>SUM(K106:K116)</f>
        <v>0</v>
      </c>
      <c r="L105" s="216">
        <f>SUM(L108:L116)+L106</f>
        <v>0.33898254237288139</v>
      </c>
      <c r="M105" s="219" t="s">
        <v>101</v>
      </c>
      <c r="N105" s="219" t="s">
        <v>101</v>
      </c>
      <c r="O105" s="216">
        <f>SUM(O106:O116)</f>
        <v>0</v>
      </c>
      <c r="P105" s="216">
        <f>SUM(P106:P116)</f>
        <v>0</v>
      </c>
      <c r="Q105" s="219" t="s">
        <v>101</v>
      </c>
      <c r="R105" s="216">
        <f>SUM(R106:R116)</f>
        <v>0</v>
      </c>
      <c r="S105" s="216">
        <f>SUM(S108:S116)+S106</f>
        <v>0</v>
      </c>
      <c r="T105" s="219" t="s">
        <v>101</v>
      </c>
      <c r="U105" s="219" t="s">
        <v>101</v>
      </c>
      <c r="V105" s="216">
        <f>SUM(V106:V116)</f>
        <v>0</v>
      </c>
      <c r="W105" s="216">
        <f>SUM(W106:W116)</f>
        <v>0</v>
      </c>
      <c r="X105" s="219" t="s">
        <v>101</v>
      </c>
      <c r="Y105" s="216">
        <f>SUM(Y106:Y116)</f>
        <v>0</v>
      </c>
      <c r="Z105" s="216">
        <f>SUM(Z108:Z116)+Z106</f>
        <v>0.28999999999999998</v>
      </c>
      <c r="AA105" s="219" t="s">
        <v>101</v>
      </c>
      <c r="AB105" s="215" t="s">
        <v>101</v>
      </c>
      <c r="AC105" s="218">
        <f>SUM(AC106:AC116)</f>
        <v>0</v>
      </c>
      <c r="AD105" s="218">
        <f>SUM(AD106:AD116)</f>
        <v>0</v>
      </c>
      <c r="AE105" s="215" t="s">
        <v>101</v>
      </c>
      <c r="AF105" s="218">
        <f>SUM(AF106:AF116)</f>
        <v>0</v>
      </c>
      <c r="AG105" s="218">
        <f>SUM(AG108:AG116)+AG106</f>
        <v>0.80898254237288136</v>
      </c>
      <c r="AH105" s="215" t="s">
        <v>101</v>
      </c>
      <c r="AI105" s="215" t="s">
        <v>101</v>
      </c>
      <c r="AJ105" s="218">
        <f>SUM(AJ106:AJ116)</f>
        <v>0</v>
      </c>
      <c r="AK105" s="218">
        <f>SUM(AK106:AK116)</f>
        <v>0</v>
      </c>
      <c r="AL105" s="215" t="s">
        <v>101</v>
      </c>
    </row>
    <row r="106" spans="1:39" x14ac:dyDescent="0.25">
      <c r="A106" s="151" t="s">
        <v>259</v>
      </c>
      <c r="B106" s="160" t="s">
        <v>261</v>
      </c>
      <c r="C106" s="174" t="s">
        <v>262</v>
      </c>
      <c r="D106" s="218">
        <v>0</v>
      </c>
      <c r="E106" s="216">
        <v>0</v>
      </c>
      <c r="F106" s="219" t="s">
        <v>101</v>
      </c>
      <c r="G106" s="219" t="s">
        <v>101</v>
      </c>
      <c r="H106" s="216">
        <v>0</v>
      </c>
      <c r="I106" s="216">
        <v>0</v>
      </c>
      <c r="J106" s="219" t="s">
        <v>101</v>
      </c>
      <c r="K106" s="216">
        <v>0</v>
      </c>
      <c r="L106" s="216">
        <v>0</v>
      </c>
      <c r="M106" s="219" t="s">
        <v>101</v>
      </c>
      <c r="N106" s="219" t="s">
        <v>101</v>
      </c>
      <c r="O106" s="216">
        <v>0</v>
      </c>
      <c r="P106" s="216">
        <v>0</v>
      </c>
      <c r="Q106" s="219" t="s">
        <v>101</v>
      </c>
      <c r="R106" s="216">
        <v>0</v>
      </c>
      <c r="S106" s="216">
        <v>0</v>
      </c>
      <c r="T106" s="219" t="s">
        <v>101</v>
      </c>
      <c r="U106" s="219" t="s">
        <v>101</v>
      </c>
      <c r="V106" s="216">
        <v>0</v>
      </c>
      <c r="W106" s="216">
        <v>0</v>
      </c>
      <c r="X106" s="219" t="s">
        <v>101</v>
      </c>
      <c r="Y106" s="216">
        <v>0</v>
      </c>
      <c r="Z106" s="216">
        <v>0</v>
      </c>
      <c r="AA106" s="219" t="s">
        <v>101</v>
      </c>
      <c r="AB106" s="215" t="s">
        <v>101</v>
      </c>
      <c r="AC106" s="218">
        <v>0</v>
      </c>
      <c r="AD106" s="218">
        <v>0</v>
      </c>
      <c r="AE106" s="215" t="s">
        <v>101</v>
      </c>
      <c r="AF106" s="218">
        <v>0</v>
      </c>
      <c r="AG106" s="285">
        <f>E106+L106+S106+Z106</f>
        <v>0</v>
      </c>
      <c r="AH106" s="215" t="s">
        <v>101</v>
      </c>
      <c r="AI106" s="215" t="s">
        <v>101</v>
      </c>
      <c r="AJ106" s="283">
        <f>H106+O106+V106+AC106</f>
        <v>0</v>
      </c>
      <c r="AK106" s="283">
        <f>I106+P106+W106+AD106</f>
        <v>0</v>
      </c>
      <c r="AL106" s="215" t="s">
        <v>101</v>
      </c>
    </row>
    <row r="107" spans="1:39" s="180" customFormat="1" x14ac:dyDescent="0.25">
      <c r="A107" s="151" t="s">
        <v>259</v>
      </c>
      <c r="B107" s="175" t="s">
        <v>263</v>
      </c>
      <c r="C107" s="174" t="s">
        <v>101</v>
      </c>
      <c r="D107" s="216">
        <v>0</v>
      </c>
      <c r="E107" s="216">
        <f>SUBTOTAL(9,E108:E112)</f>
        <v>0</v>
      </c>
      <c r="F107" s="219" t="s">
        <v>101</v>
      </c>
      <c r="G107" s="219" t="s">
        <v>101</v>
      </c>
      <c r="H107" s="216">
        <v>0</v>
      </c>
      <c r="I107" s="216">
        <v>0</v>
      </c>
      <c r="J107" s="219" t="s">
        <v>101</v>
      </c>
      <c r="K107" s="216">
        <v>0</v>
      </c>
      <c r="L107" s="216">
        <f>SUBTOTAL(9,L108:L112)</f>
        <v>0</v>
      </c>
      <c r="M107" s="219" t="s">
        <v>101</v>
      </c>
      <c r="N107" s="219" t="s">
        <v>101</v>
      </c>
      <c r="O107" s="216">
        <v>0</v>
      </c>
      <c r="P107" s="216">
        <v>0</v>
      </c>
      <c r="Q107" s="219" t="s">
        <v>101</v>
      </c>
      <c r="R107" s="216">
        <v>0</v>
      </c>
      <c r="S107" s="216">
        <f>SUBTOTAL(9,S108:S112)</f>
        <v>0</v>
      </c>
      <c r="T107" s="219" t="s">
        <v>101</v>
      </c>
      <c r="U107" s="219" t="s">
        <v>101</v>
      </c>
      <c r="V107" s="216">
        <v>0</v>
      </c>
      <c r="W107" s="216">
        <v>0</v>
      </c>
      <c r="X107" s="219" t="s">
        <v>101</v>
      </c>
      <c r="Y107" s="216">
        <v>0</v>
      </c>
      <c r="Z107" s="216">
        <f>SUBTOTAL(9,Z108:Z112)</f>
        <v>0</v>
      </c>
      <c r="AA107" s="219" t="s">
        <v>101</v>
      </c>
      <c r="AB107" s="215" t="s">
        <v>101</v>
      </c>
      <c r="AC107" s="218">
        <v>0</v>
      </c>
      <c r="AD107" s="218">
        <v>0</v>
      </c>
      <c r="AE107" s="215" t="s">
        <v>101</v>
      </c>
      <c r="AF107" s="218">
        <v>0</v>
      </c>
      <c r="AG107" s="216">
        <f>SUBTOTAL(9,AG108:AG112)</f>
        <v>0</v>
      </c>
      <c r="AH107" s="215" t="s">
        <v>101</v>
      </c>
      <c r="AI107" s="215" t="s">
        <v>101</v>
      </c>
      <c r="AJ107" s="218">
        <v>0</v>
      </c>
      <c r="AK107" s="218">
        <v>0</v>
      </c>
      <c r="AL107" s="215" t="s">
        <v>101</v>
      </c>
      <c r="AM107" s="218"/>
    </row>
    <row r="108" spans="1:39" x14ac:dyDescent="0.25">
      <c r="A108" s="151" t="s">
        <v>264</v>
      </c>
      <c r="B108" s="175" t="s">
        <v>265</v>
      </c>
      <c r="C108" s="174" t="s">
        <v>266</v>
      </c>
      <c r="D108" s="218">
        <v>0</v>
      </c>
      <c r="E108" s="216">
        <v>0</v>
      </c>
      <c r="F108" s="219" t="s">
        <v>101</v>
      </c>
      <c r="G108" s="219" t="s">
        <v>101</v>
      </c>
      <c r="H108" s="216">
        <v>0</v>
      </c>
      <c r="I108" s="216">
        <v>0</v>
      </c>
      <c r="J108" s="219" t="s">
        <v>101</v>
      </c>
      <c r="K108" s="216">
        <v>0</v>
      </c>
      <c r="L108" s="216">
        <v>0</v>
      </c>
      <c r="M108" s="219" t="s">
        <v>101</v>
      </c>
      <c r="N108" s="219" t="s">
        <v>101</v>
      </c>
      <c r="O108" s="216">
        <v>0</v>
      </c>
      <c r="P108" s="216">
        <v>0</v>
      </c>
      <c r="Q108" s="219" t="s">
        <v>101</v>
      </c>
      <c r="R108" s="216">
        <v>0</v>
      </c>
      <c r="S108" s="216">
        <v>0</v>
      </c>
      <c r="T108" s="219" t="s">
        <v>101</v>
      </c>
      <c r="U108" s="219" t="s">
        <v>101</v>
      </c>
      <c r="V108" s="216">
        <v>0</v>
      </c>
      <c r="W108" s="216">
        <v>0</v>
      </c>
      <c r="X108" s="219" t="s">
        <v>101</v>
      </c>
      <c r="Y108" s="216">
        <v>0</v>
      </c>
      <c r="Z108" s="216">
        <v>0</v>
      </c>
      <c r="AA108" s="219" t="s">
        <v>101</v>
      </c>
      <c r="AB108" s="215" t="s">
        <v>101</v>
      </c>
      <c r="AC108" s="218">
        <v>0</v>
      </c>
      <c r="AD108" s="218">
        <v>0</v>
      </c>
      <c r="AE108" s="215" t="s">
        <v>101</v>
      </c>
      <c r="AF108" s="218">
        <v>0</v>
      </c>
      <c r="AG108" s="285">
        <f>E108+L108+S108+Z108</f>
        <v>0</v>
      </c>
      <c r="AH108" s="215" t="s">
        <v>101</v>
      </c>
      <c r="AI108" s="215" t="s">
        <v>101</v>
      </c>
      <c r="AJ108" s="283">
        <f>H108+O108+V108+AC108</f>
        <v>0</v>
      </c>
      <c r="AK108" s="283">
        <f>I108+P108+W108+AD108</f>
        <v>0</v>
      </c>
      <c r="AL108" s="215" t="s">
        <v>101</v>
      </c>
    </row>
    <row r="109" spans="1:39" x14ac:dyDescent="0.25">
      <c r="A109" s="151" t="s">
        <v>267</v>
      </c>
      <c r="B109" s="175" t="s">
        <v>268</v>
      </c>
      <c r="C109" s="174" t="s">
        <v>269</v>
      </c>
      <c r="D109" s="218">
        <v>0</v>
      </c>
      <c r="E109" s="216">
        <v>0</v>
      </c>
      <c r="F109" s="219" t="s">
        <v>101</v>
      </c>
      <c r="G109" s="219" t="s">
        <v>101</v>
      </c>
      <c r="H109" s="216">
        <v>0</v>
      </c>
      <c r="I109" s="216">
        <v>0</v>
      </c>
      <c r="J109" s="219" t="s">
        <v>101</v>
      </c>
      <c r="K109" s="216">
        <v>0</v>
      </c>
      <c r="L109" s="216">
        <v>0</v>
      </c>
      <c r="M109" s="219" t="s">
        <v>101</v>
      </c>
      <c r="N109" s="219" t="s">
        <v>101</v>
      </c>
      <c r="O109" s="216">
        <v>0</v>
      </c>
      <c r="P109" s="216">
        <v>0</v>
      </c>
      <c r="Q109" s="219" t="s">
        <v>101</v>
      </c>
      <c r="R109" s="216">
        <v>0</v>
      </c>
      <c r="S109" s="216">
        <v>0</v>
      </c>
      <c r="T109" s="219" t="s">
        <v>101</v>
      </c>
      <c r="U109" s="219" t="s">
        <v>101</v>
      </c>
      <c r="V109" s="216">
        <v>0</v>
      </c>
      <c r="W109" s="216">
        <v>0</v>
      </c>
      <c r="X109" s="219" t="s">
        <v>101</v>
      </c>
      <c r="Y109" s="216">
        <v>0</v>
      </c>
      <c r="Z109" s="216">
        <v>0</v>
      </c>
      <c r="AA109" s="219" t="s">
        <v>101</v>
      </c>
      <c r="AB109" s="215" t="s">
        <v>101</v>
      </c>
      <c r="AC109" s="218">
        <v>0</v>
      </c>
      <c r="AD109" s="218">
        <v>0</v>
      </c>
      <c r="AE109" s="215" t="s">
        <v>101</v>
      </c>
      <c r="AF109" s="218">
        <v>0</v>
      </c>
      <c r="AG109" s="285">
        <f>E109+L109+S109+Z109</f>
        <v>0</v>
      </c>
      <c r="AH109" s="215" t="s">
        <v>101</v>
      </c>
      <c r="AI109" s="215" t="s">
        <v>101</v>
      </c>
      <c r="AJ109" s="283">
        <f>H109+O109+V109+AC109</f>
        <v>0</v>
      </c>
      <c r="AK109" s="283">
        <f>I109+P109+W109+AD109</f>
        <v>0</v>
      </c>
      <c r="AL109" s="215" t="s">
        <v>101</v>
      </c>
    </row>
    <row r="110" spans="1:39" hidden="1" x14ac:dyDescent="0.25">
      <c r="A110" s="151" t="s">
        <v>270</v>
      </c>
      <c r="B110" s="175" t="s">
        <v>271</v>
      </c>
      <c r="C110" s="174" t="s">
        <v>272</v>
      </c>
      <c r="D110" s="218"/>
      <c r="E110" s="216"/>
      <c r="F110" s="219"/>
      <c r="G110" s="219"/>
      <c r="H110" s="216"/>
      <c r="I110" s="216"/>
      <c r="J110" s="219"/>
      <c r="K110" s="216"/>
      <c r="L110" s="216"/>
      <c r="M110" s="219"/>
      <c r="N110" s="219"/>
      <c r="O110" s="216"/>
      <c r="P110" s="216"/>
      <c r="Q110" s="219"/>
      <c r="R110" s="216"/>
      <c r="S110" s="216"/>
      <c r="T110" s="219"/>
      <c r="U110" s="219"/>
      <c r="V110" s="216"/>
      <c r="W110" s="216"/>
      <c r="X110" s="219"/>
      <c r="Y110" s="216"/>
      <c r="Z110" s="216"/>
      <c r="AA110" s="219"/>
      <c r="AB110" s="215"/>
      <c r="AC110" s="218"/>
      <c r="AD110" s="218"/>
      <c r="AE110" s="215"/>
      <c r="AF110" s="218"/>
      <c r="AG110" s="285"/>
      <c r="AH110" s="215"/>
      <c r="AI110" s="215"/>
      <c r="AJ110" s="283"/>
      <c r="AK110" s="283"/>
      <c r="AL110" s="215"/>
    </row>
    <row r="111" spans="1:39" ht="31.5" x14ac:dyDescent="0.25">
      <c r="A111" s="151" t="s">
        <v>273</v>
      </c>
      <c r="B111" s="175" t="s">
        <v>274</v>
      </c>
      <c r="C111" s="174" t="s">
        <v>275</v>
      </c>
      <c r="D111" s="218">
        <v>0</v>
      </c>
      <c r="E111" s="216">
        <v>0</v>
      </c>
      <c r="F111" s="219" t="s">
        <v>101</v>
      </c>
      <c r="G111" s="219" t="s">
        <v>101</v>
      </c>
      <c r="H111" s="216">
        <v>0</v>
      </c>
      <c r="I111" s="216">
        <v>0</v>
      </c>
      <c r="J111" s="219" t="s">
        <v>101</v>
      </c>
      <c r="K111" s="216">
        <v>0</v>
      </c>
      <c r="L111" s="216">
        <v>0</v>
      </c>
      <c r="M111" s="219" t="s">
        <v>101</v>
      </c>
      <c r="N111" s="219" t="s">
        <v>101</v>
      </c>
      <c r="O111" s="216">
        <v>0</v>
      </c>
      <c r="P111" s="216">
        <v>0</v>
      </c>
      <c r="Q111" s="219" t="s">
        <v>101</v>
      </c>
      <c r="R111" s="216">
        <v>0</v>
      </c>
      <c r="S111" s="216">
        <v>0</v>
      </c>
      <c r="T111" s="219" t="s">
        <v>101</v>
      </c>
      <c r="U111" s="219" t="s">
        <v>101</v>
      </c>
      <c r="V111" s="216">
        <v>0</v>
      </c>
      <c r="W111" s="216">
        <v>0</v>
      </c>
      <c r="X111" s="219" t="s">
        <v>101</v>
      </c>
      <c r="Y111" s="216">
        <v>0</v>
      </c>
      <c r="Z111" s="216">
        <v>0</v>
      </c>
      <c r="AA111" s="219" t="s">
        <v>101</v>
      </c>
      <c r="AB111" s="215" t="s">
        <v>101</v>
      </c>
      <c r="AC111" s="218">
        <v>0</v>
      </c>
      <c r="AD111" s="218">
        <v>0</v>
      </c>
      <c r="AE111" s="215" t="s">
        <v>101</v>
      </c>
      <c r="AF111" s="218">
        <v>0</v>
      </c>
      <c r="AG111" s="285">
        <f t="shared" ref="AG111:AG116" si="9">E111+L111+S111+Z111</f>
        <v>0</v>
      </c>
      <c r="AH111" s="215" t="s">
        <v>101</v>
      </c>
      <c r="AI111" s="215" t="s">
        <v>101</v>
      </c>
      <c r="AJ111" s="283">
        <f t="shared" ref="AJ111:AK116" si="10">H111+O111+V111+AC111</f>
        <v>0</v>
      </c>
      <c r="AK111" s="283">
        <f t="shared" si="10"/>
        <v>0</v>
      </c>
      <c r="AL111" s="215" t="s">
        <v>101</v>
      </c>
    </row>
    <row r="112" spans="1:39" x14ac:dyDescent="0.25">
      <c r="A112" s="151" t="s">
        <v>276</v>
      </c>
      <c r="B112" s="175" t="s">
        <v>277</v>
      </c>
      <c r="C112" s="174" t="s">
        <v>278</v>
      </c>
      <c r="D112" s="218">
        <v>0</v>
      </c>
      <c r="E112" s="216">
        <v>0</v>
      </c>
      <c r="F112" s="219" t="s">
        <v>101</v>
      </c>
      <c r="G112" s="219" t="s">
        <v>101</v>
      </c>
      <c r="H112" s="216">
        <v>0</v>
      </c>
      <c r="I112" s="216">
        <v>0</v>
      </c>
      <c r="J112" s="219" t="s">
        <v>101</v>
      </c>
      <c r="K112" s="216">
        <v>0</v>
      </c>
      <c r="L112" s="216">
        <v>0</v>
      </c>
      <c r="M112" s="219" t="s">
        <v>101</v>
      </c>
      <c r="N112" s="219" t="s">
        <v>101</v>
      </c>
      <c r="O112" s="216">
        <v>0</v>
      </c>
      <c r="P112" s="216">
        <v>0</v>
      </c>
      <c r="Q112" s="219" t="s">
        <v>101</v>
      </c>
      <c r="R112" s="216">
        <v>0</v>
      </c>
      <c r="S112" s="216">
        <v>0</v>
      </c>
      <c r="T112" s="219" t="s">
        <v>101</v>
      </c>
      <c r="U112" s="219" t="s">
        <v>101</v>
      </c>
      <c r="V112" s="216">
        <v>0</v>
      </c>
      <c r="W112" s="216">
        <v>0</v>
      </c>
      <c r="X112" s="219" t="s">
        <v>101</v>
      </c>
      <c r="Y112" s="216">
        <v>0</v>
      </c>
      <c r="Z112" s="216">
        <v>0</v>
      </c>
      <c r="AA112" s="219" t="s">
        <v>101</v>
      </c>
      <c r="AB112" s="215" t="s">
        <v>101</v>
      </c>
      <c r="AC112" s="218">
        <v>0</v>
      </c>
      <c r="AD112" s="218">
        <v>0</v>
      </c>
      <c r="AE112" s="215" t="s">
        <v>101</v>
      </c>
      <c r="AF112" s="218">
        <v>0</v>
      </c>
      <c r="AG112" s="285">
        <f t="shared" si="9"/>
        <v>0</v>
      </c>
      <c r="AH112" s="215" t="s">
        <v>101</v>
      </c>
      <c r="AI112" s="215" t="s">
        <v>101</v>
      </c>
      <c r="AJ112" s="283">
        <f t="shared" si="10"/>
        <v>0</v>
      </c>
      <c r="AK112" s="283">
        <f t="shared" si="10"/>
        <v>0</v>
      </c>
      <c r="AL112" s="215" t="s">
        <v>101</v>
      </c>
    </row>
    <row r="113" spans="1:38" x14ac:dyDescent="0.25">
      <c r="A113" s="151" t="s">
        <v>259</v>
      </c>
      <c r="B113" s="173" t="s">
        <v>279</v>
      </c>
      <c r="C113" s="147" t="s">
        <v>280</v>
      </c>
      <c r="D113" s="218">
        <v>0</v>
      </c>
      <c r="E113" s="216">
        <f>0.18</f>
        <v>0.18</v>
      </c>
      <c r="F113" s="219" t="s">
        <v>101</v>
      </c>
      <c r="G113" s="219" t="s">
        <v>101</v>
      </c>
      <c r="H113" s="216">
        <v>0</v>
      </c>
      <c r="I113" s="216">
        <v>0</v>
      </c>
      <c r="J113" s="219" t="s">
        <v>101</v>
      </c>
      <c r="K113" s="216">
        <v>0</v>
      </c>
      <c r="L113" s="216">
        <v>0</v>
      </c>
      <c r="M113" s="219" t="s">
        <v>101</v>
      </c>
      <c r="N113" s="219" t="s">
        <v>101</v>
      </c>
      <c r="O113" s="216">
        <v>0</v>
      </c>
      <c r="P113" s="216">
        <v>0</v>
      </c>
      <c r="Q113" s="219" t="s">
        <v>101</v>
      </c>
      <c r="R113" s="216">
        <v>0</v>
      </c>
      <c r="S113" s="216">
        <v>0</v>
      </c>
      <c r="T113" s="219" t="s">
        <v>101</v>
      </c>
      <c r="U113" s="219" t="s">
        <v>101</v>
      </c>
      <c r="V113" s="216">
        <v>0</v>
      </c>
      <c r="W113" s="216">
        <v>0</v>
      </c>
      <c r="X113" s="219" t="s">
        <v>101</v>
      </c>
      <c r="Y113" s="216">
        <v>0</v>
      </c>
      <c r="Z113" s="216">
        <v>0</v>
      </c>
      <c r="AA113" s="219" t="s">
        <v>101</v>
      </c>
      <c r="AB113" s="215" t="s">
        <v>101</v>
      </c>
      <c r="AC113" s="218">
        <v>0</v>
      </c>
      <c r="AD113" s="218">
        <v>0</v>
      </c>
      <c r="AE113" s="215" t="s">
        <v>101</v>
      </c>
      <c r="AF113" s="218">
        <v>0</v>
      </c>
      <c r="AG113" s="285">
        <f t="shared" si="9"/>
        <v>0.18</v>
      </c>
      <c r="AH113" s="215" t="s">
        <v>101</v>
      </c>
      <c r="AI113" s="215" t="s">
        <v>101</v>
      </c>
      <c r="AJ113" s="283">
        <f t="shared" si="10"/>
        <v>0</v>
      </c>
      <c r="AK113" s="283">
        <f t="shared" si="10"/>
        <v>0</v>
      </c>
      <c r="AL113" s="215" t="s">
        <v>101</v>
      </c>
    </row>
    <row r="114" spans="1:38" x14ac:dyDescent="0.25">
      <c r="A114" s="151" t="s">
        <v>259</v>
      </c>
      <c r="B114" s="158" t="s">
        <v>281</v>
      </c>
      <c r="C114" s="147" t="s">
        <v>282</v>
      </c>
      <c r="D114" s="218">
        <v>0</v>
      </c>
      <c r="E114" s="216">
        <v>0</v>
      </c>
      <c r="F114" s="219" t="s">
        <v>101</v>
      </c>
      <c r="G114" s="219" t="s">
        <v>101</v>
      </c>
      <c r="H114" s="216">
        <v>0</v>
      </c>
      <c r="I114" s="216">
        <v>0</v>
      </c>
      <c r="J114" s="219" t="s">
        <v>101</v>
      </c>
      <c r="K114" s="216">
        <v>0</v>
      </c>
      <c r="L114" s="216">
        <f>'4'!AP114</f>
        <v>0.33898254237288139</v>
      </c>
      <c r="M114" s="219" t="s">
        <v>101</v>
      </c>
      <c r="N114" s="219" t="s">
        <v>101</v>
      </c>
      <c r="O114" s="216">
        <v>0</v>
      </c>
      <c r="P114" s="216">
        <v>0</v>
      </c>
      <c r="Q114" s="219" t="s">
        <v>101</v>
      </c>
      <c r="R114" s="216">
        <v>0</v>
      </c>
      <c r="S114" s="216">
        <v>0</v>
      </c>
      <c r="T114" s="219" t="s">
        <v>101</v>
      </c>
      <c r="U114" s="219" t="s">
        <v>101</v>
      </c>
      <c r="V114" s="216">
        <v>0</v>
      </c>
      <c r="W114" s="216">
        <v>0</v>
      </c>
      <c r="X114" s="219" t="s">
        <v>101</v>
      </c>
      <c r="Y114" s="216">
        <v>0</v>
      </c>
      <c r="Z114" s="216">
        <v>0</v>
      </c>
      <c r="AA114" s="219" t="s">
        <v>101</v>
      </c>
      <c r="AB114" s="215" t="s">
        <v>101</v>
      </c>
      <c r="AC114" s="218">
        <v>0</v>
      </c>
      <c r="AD114" s="218">
        <v>0</v>
      </c>
      <c r="AE114" s="215" t="s">
        <v>101</v>
      </c>
      <c r="AF114" s="218">
        <v>0</v>
      </c>
      <c r="AG114" s="285">
        <f t="shared" si="9"/>
        <v>0.33898254237288139</v>
      </c>
      <c r="AH114" s="215" t="s">
        <v>101</v>
      </c>
      <c r="AI114" s="215" t="s">
        <v>101</v>
      </c>
      <c r="AJ114" s="283">
        <f t="shared" si="10"/>
        <v>0</v>
      </c>
      <c r="AK114" s="283">
        <f t="shared" si="10"/>
        <v>0</v>
      </c>
      <c r="AL114" s="215" t="s">
        <v>101</v>
      </c>
    </row>
    <row r="115" spans="1:38" ht="19.5" customHeight="1" x14ac:dyDescent="0.25">
      <c r="A115" s="151" t="s">
        <v>259</v>
      </c>
      <c r="B115" s="158" t="s">
        <v>283</v>
      </c>
      <c r="C115" s="147" t="s">
        <v>284</v>
      </c>
      <c r="D115" s="218">
        <v>0</v>
      </c>
      <c r="E115" s="216">
        <v>0</v>
      </c>
      <c r="F115" s="215" t="s">
        <v>101</v>
      </c>
      <c r="G115" s="215" t="s">
        <v>101</v>
      </c>
      <c r="H115" s="218">
        <v>0</v>
      </c>
      <c r="I115" s="218">
        <v>0</v>
      </c>
      <c r="J115" s="215" t="s">
        <v>101</v>
      </c>
      <c r="K115" s="218">
        <v>0</v>
      </c>
      <c r="L115" s="218">
        <v>0</v>
      </c>
      <c r="M115" s="215" t="s">
        <v>101</v>
      </c>
      <c r="N115" s="215" t="s">
        <v>101</v>
      </c>
      <c r="O115" s="218">
        <v>0</v>
      </c>
      <c r="P115" s="218">
        <v>0</v>
      </c>
      <c r="Q115" s="215" t="s">
        <v>101</v>
      </c>
      <c r="R115" s="218">
        <v>0</v>
      </c>
      <c r="S115" s="218">
        <v>0</v>
      </c>
      <c r="T115" s="215" t="s">
        <v>101</v>
      </c>
      <c r="U115" s="215" t="s">
        <v>101</v>
      </c>
      <c r="V115" s="218">
        <v>0</v>
      </c>
      <c r="W115" s="218">
        <v>0</v>
      </c>
      <c r="X115" s="215" t="s">
        <v>101</v>
      </c>
      <c r="Y115" s="218">
        <v>0</v>
      </c>
      <c r="Z115" s="218">
        <v>0.28999999999999998</v>
      </c>
      <c r="AA115" s="215" t="s">
        <v>101</v>
      </c>
      <c r="AB115" s="215" t="s">
        <v>101</v>
      </c>
      <c r="AC115" s="218">
        <v>0</v>
      </c>
      <c r="AD115" s="218">
        <v>0</v>
      </c>
      <c r="AE115" s="215" t="s">
        <v>101</v>
      </c>
      <c r="AF115" s="218">
        <v>0</v>
      </c>
      <c r="AG115" s="283">
        <f t="shared" si="9"/>
        <v>0.28999999999999998</v>
      </c>
      <c r="AH115" s="215" t="s">
        <v>101</v>
      </c>
      <c r="AI115" s="215" t="s">
        <v>101</v>
      </c>
      <c r="AJ115" s="283">
        <f t="shared" si="10"/>
        <v>0</v>
      </c>
      <c r="AK115" s="283">
        <f t="shared" si="10"/>
        <v>0</v>
      </c>
      <c r="AL115" s="215" t="s">
        <v>101</v>
      </c>
    </row>
    <row r="116" spans="1:38" ht="20.25" customHeight="1" x14ac:dyDescent="0.25">
      <c r="A116" s="151" t="s">
        <v>259</v>
      </c>
      <c r="B116" s="162" t="s">
        <v>285</v>
      </c>
      <c r="C116" s="147" t="s">
        <v>286</v>
      </c>
      <c r="D116" s="231">
        <v>0</v>
      </c>
      <c r="E116" s="231">
        <v>0</v>
      </c>
      <c r="F116" s="215" t="s">
        <v>101</v>
      </c>
      <c r="G116" s="215" t="s">
        <v>101</v>
      </c>
      <c r="H116" s="231">
        <v>0</v>
      </c>
      <c r="I116" s="231">
        <v>0</v>
      </c>
      <c r="J116" s="215" t="s">
        <v>101</v>
      </c>
      <c r="K116" s="231">
        <v>0</v>
      </c>
      <c r="L116" s="231">
        <v>0</v>
      </c>
      <c r="M116" s="215" t="s">
        <v>101</v>
      </c>
      <c r="N116" s="215" t="s">
        <v>101</v>
      </c>
      <c r="O116" s="231">
        <v>0</v>
      </c>
      <c r="P116" s="231">
        <v>0</v>
      </c>
      <c r="Q116" s="215" t="s">
        <v>101</v>
      </c>
      <c r="R116" s="231">
        <v>0</v>
      </c>
      <c r="S116" s="231">
        <v>0</v>
      </c>
      <c r="T116" s="215" t="s">
        <v>101</v>
      </c>
      <c r="U116" s="215" t="s">
        <v>101</v>
      </c>
      <c r="V116" s="231">
        <v>0</v>
      </c>
      <c r="W116" s="231">
        <v>0</v>
      </c>
      <c r="X116" s="215" t="s">
        <v>101</v>
      </c>
      <c r="Y116" s="231">
        <v>0</v>
      </c>
      <c r="Z116" s="231">
        <v>0</v>
      </c>
      <c r="AA116" s="215" t="s">
        <v>101</v>
      </c>
      <c r="AB116" s="215" t="s">
        <v>101</v>
      </c>
      <c r="AC116" s="231">
        <v>0</v>
      </c>
      <c r="AD116" s="231">
        <v>0</v>
      </c>
      <c r="AE116" s="215" t="s">
        <v>101</v>
      </c>
      <c r="AF116" s="231">
        <v>0</v>
      </c>
      <c r="AG116" s="283">
        <f t="shared" si="9"/>
        <v>0</v>
      </c>
      <c r="AH116" s="215" t="s">
        <v>101</v>
      </c>
      <c r="AI116" s="215" t="s">
        <v>101</v>
      </c>
      <c r="AJ116" s="283">
        <f t="shared" si="10"/>
        <v>0</v>
      </c>
      <c r="AK116" s="283">
        <f t="shared" si="10"/>
        <v>0</v>
      </c>
      <c r="AL116" s="215" t="s">
        <v>101</v>
      </c>
    </row>
    <row r="129" spans="36:36" x14ac:dyDescent="0.25">
      <c r="AJ129" s="178" t="s">
        <v>547</v>
      </c>
    </row>
  </sheetData>
  <autoFilter ref="A19:BO116"/>
  <mergeCells count="22">
    <mergeCell ref="AG17:AL17"/>
    <mergeCell ref="A12:AL12"/>
    <mergeCell ref="A13:AL13"/>
    <mergeCell ref="A14:AL14"/>
    <mergeCell ref="A15:A18"/>
    <mergeCell ref="B15:B18"/>
    <mergeCell ref="C15:C18"/>
    <mergeCell ref="D15:AL15"/>
    <mergeCell ref="D16:J16"/>
    <mergeCell ref="K16:Q16"/>
    <mergeCell ref="R16:X16"/>
    <mergeCell ref="Y16:AE16"/>
    <mergeCell ref="AF16:AL16"/>
    <mergeCell ref="E17:J17"/>
    <mergeCell ref="L17:Q17"/>
    <mergeCell ref="S17:X17"/>
    <mergeCell ref="Z17:AE17"/>
    <mergeCell ref="A4:AL4"/>
    <mergeCell ref="A5:AL5"/>
    <mergeCell ref="A7:AL7"/>
    <mergeCell ref="A8:AL8"/>
    <mergeCell ref="A10:AL10"/>
  </mergeCells>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W116"/>
  <sheetViews>
    <sheetView topLeftCell="A100" zoomScale="55" zoomScaleNormal="55" zoomScalePageLayoutView="70" workbookViewId="0">
      <selection activeCell="B119" sqref="B119"/>
    </sheetView>
  </sheetViews>
  <sheetFormatPr defaultRowHeight="15.75" x14ac:dyDescent="0.25"/>
  <cols>
    <col min="1" max="1" width="10.28515625" style="178" customWidth="1"/>
    <col min="2" max="2" width="110.7109375" style="178" customWidth="1"/>
    <col min="3" max="3" width="16.42578125" style="178" customWidth="1"/>
    <col min="4" max="4" width="7.28515625" style="178" customWidth="1"/>
    <col min="5" max="5" width="7.42578125" style="178" customWidth="1"/>
    <col min="6" max="6" width="7.5703125" style="178" customWidth="1"/>
    <col min="7" max="7" width="8.28515625" style="178" customWidth="1"/>
    <col min="8" max="8" width="8.140625" style="178" customWidth="1"/>
    <col min="9" max="10" width="8" style="178" customWidth="1"/>
    <col min="11" max="11" width="7.7109375" style="178" customWidth="1"/>
    <col min="12" max="12" width="7.140625" style="178" customWidth="1"/>
    <col min="13" max="13" width="7.85546875" style="178" customWidth="1"/>
    <col min="14" max="14" width="8.140625" style="178" customWidth="1"/>
    <col min="15" max="15" width="11.42578125" style="178" customWidth="1"/>
    <col min="16" max="16" width="6.28515625" style="178" customWidth="1"/>
    <col min="17" max="17" width="7.28515625" style="178" customWidth="1"/>
    <col min="18" max="18" width="7.42578125" style="178" customWidth="1"/>
    <col min="19" max="20" width="7.85546875" style="178" customWidth="1"/>
    <col min="21" max="22" width="7.7109375" style="178" customWidth="1"/>
    <col min="23" max="23" width="7" style="178" customWidth="1"/>
    <col min="24" max="24" width="7.85546875" style="178" customWidth="1"/>
    <col min="25" max="25" width="7.7109375" style="178" customWidth="1"/>
    <col min="26" max="26" width="7.42578125" style="178" customWidth="1"/>
    <col min="27" max="27" width="7" style="178" customWidth="1"/>
    <col min="28" max="28" width="52.140625" style="178" customWidth="1"/>
    <col min="29" max="257" width="9.7109375" style="178" customWidth="1"/>
    <col min="258" max="1025" width="9.7109375" customWidth="1"/>
  </cols>
  <sheetData>
    <row r="1" spans="1:70" x14ac:dyDescent="0.25">
      <c r="P1" s="179"/>
      <c r="Q1" s="179"/>
      <c r="R1" s="179"/>
      <c r="S1" s="179"/>
      <c r="AB1" s="120" t="s">
        <v>550</v>
      </c>
    </row>
    <row r="2" spans="1:70" x14ac:dyDescent="0.25">
      <c r="P2" s="179"/>
      <c r="Q2" s="179"/>
      <c r="R2" s="179"/>
      <c r="S2" s="179"/>
      <c r="AB2" s="122" t="s">
        <v>1</v>
      </c>
    </row>
    <row r="3" spans="1:70" x14ac:dyDescent="0.25">
      <c r="P3" s="179"/>
      <c r="Q3" s="179"/>
      <c r="R3" s="179"/>
      <c r="S3" s="179"/>
      <c r="AB3" s="122" t="s">
        <v>2</v>
      </c>
    </row>
    <row r="4" spans="1:70" ht="15.75" customHeight="1" x14ac:dyDescent="0.25">
      <c r="A4" s="100" t="s">
        <v>551</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row>
    <row r="6" spans="1:70" ht="18.75" x14ac:dyDescent="0.25">
      <c r="A6" s="11" t="s">
        <v>402</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70" x14ac:dyDescent="0.25">
      <c r="A7" s="10" t="s">
        <v>6</v>
      </c>
      <c r="B7" s="10"/>
      <c r="C7" s="10"/>
      <c r="D7" s="10"/>
      <c r="E7" s="10"/>
      <c r="F7" s="10"/>
      <c r="G7" s="10"/>
      <c r="H7" s="10"/>
      <c r="I7" s="10"/>
      <c r="J7" s="10"/>
      <c r="K7" s="10"/>
      <c r="L7" s="10"/>
      <c r="M7" s="10"/>
      <c r="N7" s="10"/>
      <c r="O7" s="10"/>
      <c r="P7" s="10"/>
      <c r="Q7" s="10"/>
      <c r="R7" s="10"/>
      <c r="S7" s="10"/>
      <c r="T7" s="10"/>
      <c r="U7" s="10"/>
      <c r="V7" s="10"/>
      <c r="W7" s="10"/>
      <c r="X7" s="10"/>
      <c r="Y7" s="10"/>
      <c r="Z7" s="10"/>
      <c r="AA7" s="10"/>
      <c r="AB7" s="10"/>
    </row>
    <row r="8" spans="1:70" x14ac:dyDescent="0.25">
      <c r="A8" s="179"/>
      <c r="B8" s="179"/>
      <c r="C8" s="179"/>
      <c r="D8" s="179"/>
      <c r="E8" s="179"/>
      <c r="F8" s="179"/>
      <c r="G8" s="179"/>
      <c r="H8" s="179"/>
      <c r="I8" s="179"/>
      <c r="J8" s="179"/>
      <c r="K8" s="179"/>
      <c r="L8" s="179"/>
      <c r="M8" s="179"/>
      <c r="N8" s="179"/>
      <c r="O8" s="179"/>
      <c r="P8" s="264"/>
      <c r="Q8" s="264"/>
      <c r="R8" s="264"/>
      <c r="S8" s="264"/>
      <c r="T8" s="264"/>
      <c r="U8" s="264"/>
      <c r="V8" s="264"/>
      <c r="W8" s="179"/>
      <c r="X8" s="264"/>
      <c r="Y8" s="179"/>
      <c r="Z8" s="179"/>
      <c r="AA8" s="179"/>
    </row>
    <row r="9" spans="1:70" ht="18.75" x14ac:dyDescent="0.3">
      <c r="A9" s="116" t="s">
        <v>552</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row>
    <row r="11" spans="1:70" ht="18.75" x14ac:dyDescent="0.3">
      <c r="A11" s="116" t="s">
        <v>553</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row>
    <row r="12" spans="1:70" x14ac:dyDescent="0.25">
      <c r="A12" s="117" t="s">
        <v>504</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row>
    <row r="13" spans="1:70" x14ac:dyDescent="0.25">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row>
    <row r="14" spans="1:70" ht="53.25" customHeight="1" x14ac:dyDescent="0.25">
      <c r="A14" s="7" t="s">
        <v>10</v>
      </c>
      <c r="B14" s="7" t="s">
        <v>11</v>
      </c>
      <c r="C14" s="7" t="s">
        <v>12</v>
      </c>
      <c r="D14" s="7" t="s">
        <v>554</v>
      </c>
      <c r="E14" s="7"/>
      <c r="F14" s="7"/>
      <c r="G14" s="7"/>
      <c r="H14" s="7"/>
      <c r="I14" s="7"/>
      <c r="J14" s="7"/>
      <c r="K14" s="7"/>
      <c r="L14" s="7"/>
      <c r="M14" s="7"/>
      <c r="N14" s="7"/>
      <c r="O14" s="7"/>
      <c r="P14" s="98" t="s">
        <v>555</v>
      </c>
      <c r="Q14" s="98"/>
      <c r="R14" s="98"/>
      <c r="S14" s="98"/>
      <c r="T14" s="98"/>
      <c r="U14" s="98"/>
      <c r="V14" s="98"/>
      <c r="W14" s="98"/>
      <c r="X14" s="98"/>
      <c r="Y14" s="98"/>
      <c r="Z14" s="98"/>
      <c r="AA14" s="98"/>
      <c r="AB14" s="115" t="s">
        <v>304</v>
      </c>
    </row>
    <row r="15" spans="1:70" ht="11.25" customHeight="1" x14ac:dyDescent="0.25">
      <c r="A15" s="7"/>
      <c r="B15" s="7"/>
      <c r="C15" s="7"/>
      <c r="D15" s="7"/>
      <c r="E15" s="7"/>
      <c r="F15" s="7"/>
      <c r="G15" s="7"/>
      <c r="H15" s="7"/>
      <c r="I15" s="7"/>
      <c r="J15" s="7"/>
      <c r="K15" s="7"/>
      <c r="L15" s="7"/>
      <c r="M15" s="7"/>
      <c r="N15" s="7"/>
      <c r="O15" s="7"/>
      <c r="P15" s="102" t="s">
        <v>419</v>
      </c>
      <c r="Q15" s="102"/>
      <c r="R15" s="102"/>
      <c r="S15" s="102"/>
      <c r="T15" s="102"/>
      <c r="U15" s="102"/>
      <c r="V15" s="102"/>
      <c r="W15" s="102"/>
      <c r="X15" s="102"/>
      <c r="Y15" s="102"/>
      <c r="Z15" s="102"/>
      <c r="AA15" s="102"/>
      <c r="AB15" s="115"/>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row>
    <row r="16" spans="1:70" ht="9" customHeight="1" x14ac:dyDescent="0.25">
      <c r="A16" s="7"/>
      <c r="B16" s="7"/>
      <c r="C16" s="7"/>
      <c r="D16" s="7"/>
      <c r="E16" s="7"/>
      <c r="F16" s="7"/>
      <c r="G16" s="7"/>
      <c r="H16" s="7"/>
      <c r="I16" s="7"/>
      <c r="J16" s="7"/>
      <c r="K16" s="7"/>
      <c r="L16" s="7"/>
      <c r="M16" s="7"/>
      <c r="N16" s="7"/>
      <c r="O16" s="7"/>
      <c r="P16" s="102"/>
      <c r="Q16" s="102"/>
      <c r="R16" s="102"/>
      <c r="S16" s="102"/>
      <c r="T16" s="102"/>
      <c r="U16" s="102"/>
      <c r="V16" s="102"/>
      <c r="W16" s="102"/>
      <c r="X16" s="102"/>
      <c r="Y16" s="102"/>
      <c r="Z16" s="102"/>
      <c r="AA16" s="102"/>
      <c r="AB16" s="115"/>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row>
    <row r="17" spans="1:70" ht="39" customHeight="1" x14ac:dyDescent="0.25">
      <c r="A17" s="7"/>
      <c r="B17" s="7"/>
      <c r="C17" s="7"/>
      <c r="D17" s="102" t="s">
        <v>44</v>
      </c>
      <c r="E17" s="102"/>
      <c r="F17" s="102"/>
      <c r="G17" s="102"/>
      <c r="H17" s="102"/>
      <c r="I17" s="102"/>
      <c r="J17" s="115" t="s">
        <v>447</v>
      </c>
      <c r="K17" s="115"/>
      <c r="L17" s="115"/>
      <c r="M17" s="115"/>
      <c r="N17" s="115"/>
      <c r="O17" s="115"/>
      <c r="P17" s="102" t="s">
        <v>44</v>
      </c>
      <c r="Q17" s="102"/>
      <c r="R17" s="102"/>
      <c r="S17" s="102"/>
      <c r="T17" s="102"/>
      <c r="U17" s="102"/>
      <c r="V17" s="115" t="s">
        <v>45</v>
      </c>
      <c r="W17" s="115"/>
      <c r="X17" s="115"/>
      <c r="Y17" s="115"/>
      <c r="Z17" s="115"/>
      <c r="AA17" s="115"/>
      <c r="AB17" s="115"/>
      <c r="AQ17" s="96"/>
      <c r="AR17" s="96"/>
      <c r="AS17" s="96"/>
      <c r="AT17" s="96"/>
      <c r="AU17" s="96"/>
      <c r="AV17" s="96"/>
      <c r="AW17" s="96"/>
      <c r="AX17" s="96"/>
      <c r="AY17" s="96"/>
      <c r="AZ17" s="96"/>
      <c r="BA17" s="96"/>
      <c r="BB17" s="96"/>
      <c r="BC17" s="96"/>
      <c r="BD17" s="96"/>
      <c r="BE17" s="96"/>
      <c r="BF17" s="96"/>
      <c r="BG17" s="96"/>
      <c r="BH17" s="96"/>
      <c r="BI17" s="96"/>
      <c r="BJ17" s="96"/>
      <c r="BK17" s="96"/>
      <c r="BL17" s="95"/>
      <c r="BM17" s="95"/>
      <c r="BN17" s="95"/>
      <c r="BO17" s="95"/>
      <c r="BP17" s="95"/>
      <c r="BQ17" s="95"/>
      <c r="BR17" s="95"/>
    </row>
    <row r="18" spans="1:70" ht="54.75" customHeight="1" x14ac:dyDescent="0.25">
      <c r="A18" s="7"/>
      <c r="B18" s="7"/>
      <c r="C18" s="7"/>
      <c r="D18" s="272" t="s">
        <v>556</v>
      </c>
      <c r="E18" s="272" t="s">
        <v>451</v>
      </c>
      <c r="F18" s="272" t="s">
        <v>452</v>
      </c>
      <c r="G18" s="199" t="s">
        <v>453</v>
      </c>
      <c r="H18" s="272" t="s">
        <v>454</v>
      </c>
      <c r="I18" s="272" t="s">
        <v>455</v>
      </c>
      <c r="J18" s="272" t="s">
        <v>556</v>
      </c>
      <c r="K18" s="272" t="s">
        <v>451</v>
      </c>
      <c r="L18" s="272" t="s">
        <v>452</v>
      </c>
      <c r="M18" s="199" t="s">
        <v>453</v>
      </c>
      <c r="N18" s="272" t="s">
        <v>454</v>
      </c>
      <c r="O18" s="272" t="s">
        <v>455</v>
      </c>
      <c r="P18" s="272" t="s">
        <v>556</v>
      </c>
      <c r="Q18" s="272" t="s">
        <v>451</v>
      </c>
      <c r="R18" s="272" t="s">
        <v>452</v>
      </c>
      <c r="S18" s="199" t="s">
        <v>453</v>
      </c>
      <c r="T18" s="272" t="s">
        <v>454</v>
      </c>
      <c r="U18" s="272" t="s">
        <v>455</v>
      </c>
      <c r="V18" s="272" t="s">
        <v>556</v>
      </c>
      <c r="W18" s="272" t="s">
        <v>451</v>
      </c>
      <c r="X18" s="272" t="s">
        <v>452</v>
      </c>
      <c r="Y18" s="199" t="s">
        <v>453</v>
      </c>
      <c r="Z18" s="272" t="s">
        <v>454</v>
      </c>
      <c r="AA18" s="272" t="s">
        <v>455</v>
      </c>
      <c r="AB18" s="115"/>
      <c r="AQ18" s="286"/>
      <c r="AR18" s="286"/>
      <c r="AS18" s="286"/>
      <c r="AT18" s="287"/>
      <c r="AU18" s="287"/>
      <c r="AV18" s="287"/>
      <c r="AW18" s="286"/>
      <c r="AX18" s="286"/>
      <c r="AY18" s="286"/>
      <c r="AZ18" s="286"/>
      <c r="BA18" s="287"/>
      <c r="BB18" s="287"/>
      <c r="BC18" s="287"/>
      <c r="BD18" s="286"/>
      <c r="BE18" s="286"/>
      <c r="BF18" s="286"/>
      <c r="BG18" s="286"/>
      <c r="BH18" s="287"/>
      <c r="BI18" s="287"/>
      <c r="BJ18" s="287"/>
      <c r="BK18" s="286"/>
      <c r="BL18" s="286"/>
      <c r="BM18" s="286"/>
      <c r="BN18" s="286"/>
      <c r="BO18" s="287"/>
      <c r="BP18" s="287"/>
      <c r="BQ18" s="287"/>
      <c r="BR18" s="286"/>
    </row>
    <row r="19" spans="1:70" x14ac:dyDescent="0.25">
      <c r="A19" s="270">
        <v>1</v>
      </c>
      <c r="B19" s="270">
        <v>2</v>
      </c>
      <c r="C19" s="270">
        <v>3</v>
      </c>
      <c r="D19" s="274" t="s">
        <v>511</v>
      </c>
      <c r="E19" s="274" t="s">
        <v>512</v>
      </c>
      <c r="F19" s="274" t="s">
        <v>513</v>
      </c>
      <c r="G19" s="274" t="s">
        <v>514</v>
      </c>
      <c r="H19" s="274" t="s">
        <v>515</v>
      </c>
      <c r="I19" s="274" t="s">
        <v>516</v>
      </c>
      <c r="J19" s="274" t="s">
        <v>518</v>
      </c>
      <c r="K19" s="274" t="s">
        <v>519</v>
      </c>
      <c r="L19" s="274" t="s">
        <v>520</v>
      </c>
      <c r="M19" s="274" t="s">
        <v>521</v>
      </c>
      <c r="N19" s="274" t="s">
        <v>522</v>
      </c>
      <c r="O19" s="274" t="s">
        <v>523</v>
      </c>
      <c r="P19" s="274" t="s">
        <v>557</v>
      </c>
      <c r="Q19" s="274" t="s">
        <v>558</v>
      </c>
      <c r="R19" s="274" t="s">
        <v>559</v>
      </c>
      <c r="S19" s="274" t="s">
        <v>560</v>
      </c>
      <c r="T19" s="274" t="s">
        <v>561</v>
      </c>
      <c r="U19" s="274" t="s">
        <v>562</v>
      </c>
      <c r="V19" s="274" t="s">
        <v>563</v>
      </c>
      <c r="W19" s="274" t="s">
        <v>564</v>
      </c>
      <c r="X19" s="274" t="s">
        <v>565</v>
      </c>
      <c r="Y19" s="274" t="s">
        <v>566</v>
      </c>
      <c r="Z19" s="274" t="s">
        <v>567</v>
      </c>
      <c r="AA19" s="274" t="s">
        <v>568</v>
      </c>
      <c r="AB19" s="274" t="s">
        <v>540</v>
      </c>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row>
    <row r="20" spans="1:70" ht="24" customHeight="1" x14ac:dyDescent="0.25">
      <c r="A20" s="140">
        <v>0</v>
      </c>
      <c r="B20" s="141" t="s">
        <v>100</v>
      </c>
      <c r="C20" s="142" t="s">
        <v>101</v>
      </c>
      <c r="D20" s="213" t="s">
        <v>101</v>
      </c>
      <c r="E20" s="213" t="s">
        <v>101</v>
      </c>
      <c r="F20" s="213" t="s">
        <v>101</v>
      </c>
      <c r="G20" s="214">
        <f>SUM(G21:G26)</f>
        <v>4.6640000000000006</v>
      </c>
      <c r="H20" s="214">
        <f>SUM(H21:H26)</f>
        <v>0.25</v>
      </c>
      <c r="I20" s="213" t="s">
        <v>101</v>
      </c>
      <c r="J20" s="213" t="s">
        <v>101</v>
      </c>
      <c r="K20" s="213" t="s">
        <v>101</v>
      </c>
      <c r="L20" s="213" t="s">
        <v>101</v>
      </c>
      <c r="M20" s="214">
        <f>SUM(M21:M26)</f>
        <v>5.1170000000000009</v>
      </c>
      <c r="N20" s="214">
        <f>SUM(N21:N26)</f>
        <v>0.25</v>
      </c>
      <c r="O20" s="213" t="s">
        <v>101</v>
      </c>
      <c r="P20" s="213" t="s">
        <v>101</v>
      </c>
      <c r="Q20" s="213" t="s">
        <v>101</v>
      </c>
      <c r="R20" s="213" t="s">
        <v>101</v>
      </c>
      <c r="S20" s="214">
        <f>SUM(S21:S26)</f>
        <v>4.41</v>
      </c>
      <c r="T20" s="214">
        <f>SUM(T21:T26)</f>
        <v>0.5</v>
      </c>
      <c r="U20" s="213" t="s">
        <v>101</v>
      </c>
      <c r="V20" s="213" t="s">
        <v>101</v>
      </c>
      <c r="W20" s="213" t="s">
        <v>101</v>
      </c>
      <c r="X20" s="213" t="s">
        <v>101</v>
      </c>
      <c r="Y20" s="214">
        <f>SUM(Y21:Y26)</f>
        <v>3.67</v>
      </c>
      <c r="Z20" s="214">
        <f>SUM(Z21:Z26)</f>
        <v>0</v>
      </c>
      <c r="AA20" s="213" t="s">
        <v>101</v>
      </c>
      <c r="AB20" s="215" t="s">
        <v>101</v>
      </c>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row>
    <row r="21" spans="1:70" ht="19.5" customHeight="1" x14ac:dyDescent="0.25">
      <c r="A21" s="136" t="s">
        <v>102</v>
      </c>
      <c r="B21" s="146" t="s">
        <v>103</v>
      </c>
      <c r="C21" s="147" t="s">
        <v>101</v>
      </c>
      <c r="D21" s="215" t="s">
        <v>101</v>
      </c>
      <c r="E21" s="215" t="s">
        <v>101</v>
      </c>
      <c r="F21" s="215" t="s">
        <v>101</v>
      </c>
      <c r="G21" s="216">
        <f>G27</f>
        <v>0.84699999999999998</v>
      </c>
      <c r="H21" s="216">
        <f>H27</f>
        <v>0</v>
      </c>
      <c r="I21" s="215" t="s">
        <v>101</v>
      </c>
      <c r="J21" s="215" t="s">
        <v>101</v>
      </c>
      <c r="K21" s="215" t="s">
        <v>101</v>
      </c>
      <c r="L21" s="215" t="s">
        <v>101</v>
      </c>
      <c r="M21" s="216">
        <f>M27</f>
        <v>0.84699999999999998</v>
      </c>
      <c r="N21" s="216">
        <f>N27</f>
        <v>0</v>
      </c>
      <c r="O21" s="215" t="s">
        <v>101</v>
      </c>
      <c r="P21" s="215" t="s">
        <v>101</v>
      </c>
      <c r="Q21" s="215" t="s">
        <v>101</v>
      </c>
      <c r="R21" s="215" t="s">
        <v>101</v>
      </c>
      <c r="S21" s="218">
        <f>S27</f>
        <v>0</v>
      </c>
      <c r="T21" s="218">
        <f>T27</f>
        <v>0</v>
      </c>
      <c r="U21" s="215" t="s">
        <v>101</v>
      </c>
      <c r="V21" s="215" t="s">
        <v>101</v>
      </c>
      <c r="W21" s="215" t="s">
        <v>101</v>
      </c>
      <c r="X21" s="215" t="s">
        <v>101</v>
      </c>
      <c r="Y21" s="216">
        <f>Y27</f>
        <v>1.9200000000000002</v>
      </c>
      <c r="Z21" s="216">
        <f>Z27</f>
        <v>0</v>
      </c>
      <c r="AA21" s="215" t="s">
        <v>101</v>
      </c>
      <c r="AB21" s="215" t="s">
        <v>101</v>
      </c>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row>
    <row r="22" spans="1:70" ht="18.75" customHeight="1" x14ac:dyDescent="0.25">
      <c r="A22" s="136" t="s">
        <v>104</v>
      </c>
      <c r="B22" s="146" t="s">
        <v>105</v>
      </c>
      <c r="C22" s="147" t="s">
        <v>101</v>
      </c>
      <c r="D22" s="215" t="s">
        <v>101</v>
      </c>
      <c r="E22" s="215" t="s">
        <v>101</v>
      </c>
      <c r="F22" s="215" t="s">
        <v>101</v>
      </c>
      <c r="G22" s="216">
        <f>G50</f>
        <v>3.5170000000000003</v>
      </c>
      <c r="H22" s="216">
        <f>H50</f>
        <v>0</v>
      </c>
      <c r="I22" s="215" t="s">
        <v>101</v>
      </c>
      <c r="J22" s="215" t="s">
        <v>101</v>
      </c>
      <c r="K22" s="215" t="s">
        <v>101</v>
      </c>
      <c r="L22" s="215" t="s">
        <v>101</v>
      </c>
      <c r="M22" s="216">
        <f>M50</f>
        <v>3.5170000000000003</v>
      </c>
      <c r="N22" s="216">
        <f>N50</f>
        <v>0</v>
      </c>
      <c r="O22" s="215" t="s">
        <v>101</v>
      </c>
      <c r="P22" s="215" t="s">
        <v>101</v>
      </c>
      <c r="Q22" s="215" t="s">
        <v>101</v>
      </c>
      <c r="R22" s="215" t="s">
        <v>101</v>
      </c>
      <c r="S22" s="218">
        <f>S50</f>
        <v>0</v>
      </c>
      <c r="T22" s="218">
        <f>T50</f>
        <v>0</v>
      </c>
      <c r="U22" s="215" t="s">
        <v>101</v>
      </c>
      <c r="V22" s="215" t="s">
        <v>101</v>
      </c>
      <c r="W22" s="215" t="s">
        <v>101</v>
      </c>
      <c r="X22" s="215" t="s">
        <v>101</v>
      </c>
      <c r="Y22" s="216">
        <f>Y50</f>
        <v>0.55000000000000004</v>
      </c>
      <c r="Z22" s="216">
        <f>Z50</f>
        <v>0</v>
      </c>
      <c r="AA22" s="215" t="s">
        <v>101</v>
      </c>
      <c r="AB22" s="215" t="s">
        <v>101</v>
      </c>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row>
    <row r="23" spans="1:70" ht="29.25" customHeight="1" x14ac:dyDescent="0.25">
      <c r="A23" s="136" t="s">
        <v>106</v>
      </c>
      <c r="B23" s="146" t="s">
        <v>107</v>
      </c>
      <c r="C23" s="147" t="s">
        <v>101</v>
      </c>
      <c r="D23" s="215" t="s">
        <v>101</v>
      </c>
      <c r="E23" s="215" t="s">
        <v>101</v>
      </c>
      <c r="F23" s="215" t="s">
        <v>101</v>
      </c>
      <c r="G23" s="216">
        <f>G91</f>
        <v>0</v>
      </c>
      <c r="H23" s="216">
        <f>H91</f>
        <v>0</v>
      </c>
      <c r="I23" s="215" t="s">
        <v>101</v>
      </c>
      <c r="J23" s="215" t="s">
        <v>101</v>
      </c>
      <c r="K23" s="215" t="s">
        <v>101</v>
      </c>
      <c r="L23" s="215" t="s">
        <v>101</v>
      </c>
      <c r="M23" s="216">
        <f>M91</f>
        <v>0</v>
      </c>
      <c r="N23" s="216">
        <f>N91</f>
        <v>0</v>
      </c>
      <c r="O23" s="215" t="s">
        <v>101</v>
      </c>
      <c r="P23" s="215" t="s">
        <v>101</v>
      </c>
      <c r="Q23" s="215" t="s">
        <v>101</v>
      </c>
      <c r="R23" s="215" t="s">
        <v>101</v>
      </c>
      <c r="S23" s="218">
        <f>S91</f>
        <v>0</v>
      </c>
      <c r="T23" s="218">
        <f>T91</f>
        <v>0</v>
      </c>
      <c r="U23" s="215" t="s">
        <v>101</v>
      </c>
      <c r="V23" s="215" t="s">
        <v>101</v>
      </c>
      <c r="W23" s="215" t="s">
        <v>101</v>
      </c>
      <c r="X23" s="215" t="s">
        <v>101</v>
      </c>
      <c r="Y23" s="216">
        <f>Y91</f>
        <v>0</v>
      </c>
      <c r="Z23" s="216">
        <f>Z91</f>
        <v>0</v>
      </c>
      <c r="AA23" s="215" t="s">
        <v>101</v>
      </c>
      <c r="AB23" s="215" t="s">
        <v>101</v>
      </c>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row>
    <row r="24" spans="1:70" ht="18.75" customHeight="1" x14ac:dyDescent="0.25">
      <c r="A24" s="136" t="s">
        <v>108</v>
      </c>
      <c r="B24" s="146" t="s">
        <v>109</v>
      </c>
      <c r="C24" s="147" t="s">
        <v>101</v>
      </c>
      <c r="D24" s="215" t="s">
        <v>101</v>
      </c>
      <c r="E24" s="215" t="s">
        <v>101</v>
      </c>
      <c r="F24" s="215" t="s">
        <v>101</v>
      </c>
      <c r="G24" s="216">
        <f>G94</f>
        <v>0.3</v>
      </c>
      <c r="H24" s="216">
        <f>H94</f>
        <v>0.25</v>
      </c>
      <c r="I24" s="215" t="s">
        <v>101</v>
      </c>
      <c r="J24" s="215" t="s">
        <v>101</v>
      </c>
      <c r="K24" s="215" t="s">
        <v>101</v>
      </c>
      <c r="L24" s="215" t="s">
        <v>101</v>
      </c>
      <c r="M24" s="216">
        <f>M94</f>
        <v>0.753</v>
      </c>
      <c r="N24" s="216">
        <f>N94</f>
        <v>0.25</v>
      </c>
      <c r="O24" s="215" t="s">
        <v>101</v>
      </c>
      <c r="P24" s="215" t="s">
        <v>101</v>
      </c>
      <c r="Q24" s="215" t="s">
        <v>101</v>
      </c>
      <c r="R24" s="215" t="s">
        <v>101</v>
      </c>
      <c r="S24" s="218">
        <f>S94</f>
        <v>4.41</v>
      </c>
      <c r="T24" s="218">
        <f>T94</f>
        <v>0.5</v>
      </c>
      <c r="U24" s="215" t="s">
        <v>101</v>
      </c>
      <c r="V24" s="215" t="s">
        <v>101</v>
      </c>
      <c r="W24" s="215" t="s">
        <v>101</v>
      </c>
      <c r="X24" s="215" t="s">
        <v>101</v>
      </c>
      <c r="Y24" s="216">
        <f>Y94</f>
        <v>1.2</v>
      </c>
      <c r="Z24" s="216">
        <f>Z94</f>
        <v>0</v>
      </c>
      <c r="AA24" s="215" t="s">
        <v>101</v>
      </c>
      <c r="AB24" s="215" t="s">
        <v>101</v>
      </c>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row>
    <row r="25" spans="1:70" ht="20.25" customHeight="1" x14ac:dyDescent="0.25">
      <c r="A25" s="136" t="s">
        <v>110</v>
      </c>
      <c r="B25" s="146" t="s">
        <v>111</v>
      </c>
      <c r="C25" s="147" t="s">
        <v>101</v>
      </c>
      <c r="D25" s="215" t="s">
        <v>101</v>
      </c>
      <c r="E25" s="215" t="s">
        <v>101</v>
      </c>
      <c r="F25" s="215" t="s">
        <v>101</v>
      </c>
      <c r="G25" s="216">
        <f>G104</f>
        <v>0</v>
      </c>
      <c r="H25" s="216">
        <f>H104</f>
        <v>0</v>
      </c>
      <c r="I25" s="215" t="s">
        <v>101</v>
      </c>
      <c r="J25" s="215" t="s">
        <v>101</v>
      </c>
      <c r="K25" s="215" t="s">
        <v>101</v>
      </c>
      <c r="L25" s="215" t="s">
        <v>101</v>
      </c>
      <c r="M25" s="216">
        <f>M104</f>
        <v>0</v>
      </c>
      <c r="N25" s="216">
        <f>N104</f>
        <v>0</v>
      </c>
      <c r="O25" s="215" t="s">
        <v>101</v>
      </c>
      <c r="P25" s="215" t="s">
        <v>101</v>
      </c>
      <c r="Q25" s="215" t="s">
        <v>101</v>
      </c>
      <c r="R25" s="215" t="s">
        <v>101</v>
      </c>
      <c r="S25" s="218">
        <f>S104</f>
        <v>0</v>
      </c>
      <c r="T25" s="218">
        <f>T104</f>
        <v>0</v>
      </c>
      <c r="U25" s="215" t="s">
        <v>101</v>
      </c>
      <c r="V25" s="215" t="s">
        <v>101</v>
      </c>
      <c r="W25" s="215" t="s">
        <v>101</v>
      </c>
      <c r="X25" s="215" t="s">
        <v>101</v>
      </c>
      <c r="Y25" s="216">
        <f>Y104</f>
        <v>0</v>
      </c>
      <c r="Z25" s="216">
        <f>Z104</f>
        <v>0</v>
      </c>
      <c r="AA25" s="215" t="s">
        <v>101</v>
      </c>
      <c r="AB25" s="215" t="s">
        <v>101</v>
      </c>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row>
    <row r="26" spans="1:70" ht="18" customHeight="1" x14ac:dyDescent="0.25">
      <c r="A26" s="136" t="s">
        <v>112</v>
      </c>
      <c r="B26" s="146" t="s">
        <v>113</v>
      </c>
      <c r="C26" s="147" t="s">
        <v>101</v>
      </c>
      <c r="D26" s="215" t="s">
        <v>101</v>
      </c>
      <c r="E26" s="215" t="s">
        <v>101</v>
      </c>
      <c r="F26" s="215" t="s">
        <v>101</v>
      </c>
      <c r="G26" s="216">
        <f>G105</f>
        <v>0</v>
      </c>
      <c r="H26" s="216">
        <f>H105</f>
        <v>0</v>
      </c>
      <c r="I26" s="215" t="s">
        <v>101</v>
      </c>
      <c r="J26" s="215" t="s">
        <v>101</v>
      </c>
      <c r="K26" s="215" t="s">
        <v>101</v>
      </c>
      <c r="L26" s="215" t="s">
        <v>101</v>
      </c>
      <c r="M26" s="216">
        <f>M105</f>
        <v>0</v>
      </c>
      <c r="N26" s="216">
        <f>N105</f>
        <v>0</v>
      </c>
      <c r="O26" s="215" t="s">
        <v>101</v>
      </c>
      <c r="P26" s="215" t="s">
        <v>101</v>
      </c>
      <c r="Q26" s="215" t="s">
        <v>101</v>
      </c>
      <c r="R26" s="215" t="s">
        <v>101</v>
      </c>
      <c r="S26" s="218">
        <f>S105</f>
        <v>0</v>
      </c>
      <c r="T26" s="218">
        <f>T105</f>
        <v>0</v>
      </c>
      <c r="U26" s="215" t="s">
        <v>101</v>
      </c>
      <c r="V26" s="215" t="s">
        <v>101</v>
      </c>
      <c r="W26" s="215" t="s">
        <v>101</v>
      </c>
      <c r="X26" s="215" t="s">
        <v>101</v>
      </c>
      <c r="Y26" s="216">
        <f>Y105</f>
        <v>0</v>
      </c>
      <c r="Z26" s="216">
        <f>Z105</f>
        <v>0</v>
      </c>
      <c r="AA26" s="215" t="s">
        <v>101</v>
      </c>
      <c r="AB26" s="215" t="s">
        <v>101</v>
      </c>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row>
    <row r="27" spans="1:70" x14ac:dyDescent="0.25">
      <c r="A27" s="151" t="s">
        <v>114</v>
      </c>
      <c r="B27" s="152" t="s">
        <v>115</v>
      </c>
      <c r="C27" s="147" t="s">
        <v>101</v>
      </c>
      <c r="D27" s="289" t="s">
        <v>569</v>
      </c>
      <c r="E27" s="215" t="s">
        <v>101</v>
      </c>
      <c r="F27" s="215" t="s">
        <v>101</v>
      </c>
      <c r="G27" s="218">
        <f>G28</f>
        <v>0.84699999999999998</v>
      </c>
      <c r="H27" s="218">
        <f>H28</f>
        <v>0</v>
      </c>
      <c r="I27" s="215" t="s">
        <v>101</v>
      </c>
      <c r="J27" s="289" t="s">
        <v>569</v>
      </c>
      <c r="K27" s="215" t="s">
        <v>101</v>
      </c>
      <c r="L27" s="215" t="s">
        <v>101</v>
      </c>
      <c r="M27" s="218">
        <f>M28</f>
        <v>0.84699999999999998</v>
      </c>
      <c r="N27" s="218">
        <f>N28</f>
        <v>0</v>
      </c>
      <c r="O27" s="215" t="s">
        <v>101</v>
      </c>
      <c r="P27" s="289" t="s">
        <v>569</v>
      </c>
      <c r="Q27" s="215" t="s">
        <v>101</v>
      </c>
      <c r="R27" s="215" t="s">
        <v>101</v>
      </c>
      <c r="S27" s="218">
        <f>S28</f>
        <v>0</v>
      </c>
      <c r="T27" s="218">
        <f>T28</f>
        <v>0</v>
      </c>
      <c r="U27" s="215" t="s">
        <v>101</v>
      </c>
      <c r="V27" s="289" t="s">
        <v>569</v>
      </c>
      <c r="W27" s="215" t="s">
        <v>101</v>
      </c>
      <c r="X27" s="215" t="s">
        <v>101</v>
      </c>
      <c r="Y27" s="218">
        <f>Y28</f>
        <v>1.9200000000000002</v>
      </c>
      <c r="Z27" s="218">
        <f>Z28</f>
        <v>0</v>
      </c>
      <c r="AA27" s="215" t="s">
        <v>101</v>
      </c>
      <c r="AB27" s="215" t="s">
        <v>101</v>
      </c>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row>
    <row r="28" spans="1:70" ht="18.75" customHeight="1" x14ac:dyDescent="0.25">
      <c r="A28" s="151" t="s">
        <v>116</v>
      </c>
      <c r="B28" s="152" t="s">
        <v>117</v>
      </c>
      <c r="C28" s="147" t="s">
        <v>101</v>
      </c>
      <c r="D28" s="289" t="s">
        <v>569</v>
      </c>
      <c r="E28" s="215" t="s">
        <v>101</v>
      </c>
      <c r="F28" s="215" t="s">
        <v>101</v>
      </c>
      <c r="G28" s="218">
        <f>G29+G33+G34</f>
        <v>0.84699999999999998</v>
      </c>
      <c r="H28" s="218">
        <f>H29+H33+H34</f>
        <v>0</v>
      </c>
      <c r="I28" s="215" t="s">
        <v>101</v>
      </c>
      <c r="J28" s="289" t="s">
        <v>569</v>
      </c>
      <c r="K28" s="215" t="s">
        <v>101</v>
      </c>
      <c r="L28" s="215" t="s">
        <v>101</v>
      </c>
      <c r="M28" s="218">
        <f>M29+M33+M34</f>
        <v>0.84699999999999998</v>
      </c>
      <c r="N28" s="218">
        <f>N29+N33+N34</f>
        <v>0</v>
      </c>
      <c r="O28" s="215" t="s">
        <v>101</v>
      </c>
      <c r="P28" s="289" t="s">
        <v>569</v>
      </c>
      <c r="Q28" s="215" t="s">
        <v>101</v>
      </c>
      <c r="R28" s="215" t="s">
        <v>101</v>
      </c>
      <c r="S28" s="218">
        <f>S29+S33+S34</f>
        <v>0</v>
      </c>
      <c r="T28" s="218">
        <f>T29+T33+T34</f>
        <v>0</v>
      </c>
      <c r="U28" s="215" t="s">
        <v>101</v>
      </c>
      <c r="V28" s="289" t="s">
        <v>569</v>
      </c>
      <c r="W28" s="215" t="s">
        <v>101</v>
      </c>
      <c r="X28" s="215" t="s">
        <v>101</v>
      </c>
      <c r="Y28" s="218">
        <f>Y29+Y33+Y34</f>
        <v>1.9200000000000002</v>
      </c>
      <c r="Z28" s="218">
        <f>Z29+Z33+Z34</f>
        <v>0</v>
      </c>
      <c r="AA28" s="215" t="s">
        <v>101</v>
      </c>
      <c r="AB28" s="215" t="s">
        <v>101</v>
      </c>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row>
    <row r="29" spans="1:70" ht="17.25" customHeight="1" x14ac:dyDescent="0.25">
      <c r="A29" s="151" t="s">
        <v>118</v>
      </c>
      <c r="B29" s="152" t="s">
        <v>119</v>
      </c>
      <c r="C29" s="147" t="s">
        <v>101</v>
      </c>
      <c r="D29" s="289" t="s">
        <v>569</v>
      </c>
      <c r="E29" s="215" t="s">
        <v>101</v>
      </c>
      <c r="F29" s="215" t="s">
        <v>101</v>
      </c>
      <c r="G29" s="218">
        <f>SUM(G30:G32)</f>
        <v>0.84699999999999998</v>
      </c>
      <c r="H29" s="218">
        <f>SUM(H30:H32)</f>
        <v>0</v>
      </c>
      <c r="I29" s="215" t="s">
        <v>101</v>
      </c>
      <c r="J29" s="289" t="s">
        <v>569</v>
      </c>
      <c r="K29" s="215" t="s">
        <v>101</v>
      </c>
      <c r="L29" s="215" t="s">
        <v>101</v>
      </c>
      <c r="M29" s="218">
        <f>SUM(M30:M32)</f>
        <v>0.84699999999999998</v>
      </c>
      <c r="N29" s="218">
        <f>SUM(N30:N32)</f>
        <v>0</v>
      </c>
      <c r="O29" s="215" t="s">
        <v>101</v>
      </c>
      <c r="P29" s="289" t="s">
        <v>569</v>
      </c>
      <c r="Q29" s="215" t="s">
        <v>101</v>
      </c>
      <c r="R29" s="215" t="s">
        <v>101</v>
      </c>
      <c r="S29" s="218">
        <f>SUM(S30:S32)</f>
        <v>0</v>
      </c>
      <c r="T29" s="218">
        <f>SUM(T30:T32)</f>
        <v>0</v>
      </c>
      <c r="U29" s="215" t="s">
        <v>101</v>
      </c>
      <c r="V29" s="289" t="s">
        <v>569</v>
      </c>
      <c r="W29" s="215" t="s">
        <v>101</v>
      </c>
      <c r="X29" s="215" t="s">
        <v>101</v>
      </c>
      <c r="Y29" s="218">
        <f>SUM(Y30:Y32)</f>
        <v>1.9200000000000002</v>
      </c>
      <c r="Z29" s="218">
        <f>SUM(Z30:Z32)</f>
        <v>0</v>
      </c>
      <c r="AA29" s="215" t="s">
        <v>101</v>
      </c>
      <c r="AB29" s="215" t="s">
        <v>101</v>
      </c>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row>
    <row r="30" spans="1:70" ht="23.25" customHeight="1" x14ac:dyDescent="0.25">
      <c r="A30" s="151" t="s">
        <v>118</v>
      </c>
      <c r="B30" s="162" t="s">
        <v>120</v>
      </c>
      <c r="C30" s="147" t="s">
        <v>121</v>
      </c>
      <c r="D30" s="289" t="s">
        <v>570</v>
      </c>
      <c r="E30" s="215" t="s">
        <v>101</v>
      </c>
      <c r="F30" s="215" t="s">
        <v>101</v>
      </c>
      <c r="G30" s="218">
        <v>0.84699999999999998</v>
      </c>
      <c r="H30" s="218">
        <v>0</v>
      </c>
      <c r="I30" s="215" t="s">
        <v>101</v>
      </c>
      <c r="J30" s="289" t="s">
        <v>570</v>
      </c>
      <c r="K30" s="215" t="s">
        <v>101</v>
      </c>
      <c r="L30" s="215" t="s">
        <v>101</v>
      </c>
      <c r="M30" s="218">
        <v>0.84699999999999998</v>
      </c>
      <c r="N30" s="218">
        <v>0</v>
      </c>
      <c r="O30" s="215" t="s">
        <v>101</v>
      </c>
      <c r="P30" s="289" t="s">
        <v>569</v>
      </c>
      <c r="Q30" s="215" t="s">
        <v>101</v>
      </c>
      <c r="R30" s="215" t="s">
        <v>101</v>
      </c>
      <c r="S30" s="218">
        <v>0</v>
      </c>
      <c r="T30" s="218">
        <v>0</v>
      </c>
      <c r="U30" s="215" t="s">
        <v>101</v>
      </c>
      <c r="V30" s="289" t="s">
        <v>569</v>
      </c>
      <c r="W30" s="215" t="s">
        <v>101</v>
      </c>
      <c r="X30" s="215" t="s">
        <v>101</v>
      </c>
      <c r="Y30" s="218">
        <v>0</v>
      </c>
      <c r="Z30" s="218">
        <v>0</v>
      </c>
      <c r="AA30" s="215" t="s">
        <v>101</v>
      </c>
      <c r="AB30" s="215" t="s">
        <v>101</v>
      </c>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row>
    <row r="31" spans="1:70" ht="35.25" customHeight="1" x14ac:dyDescent="0.25">
      <c r="A31" s="151" t="s">
        <v>118</v>
      </c>
      <c r="B31" s="158" t="s">
        <v>122</v>
      </c>
      <c r="C31" s="147" t="s">
        <v>123</v>
      </c>
      <c r="D31" s="289" t="s">
        <v>569</v>
      </c>
      <c r="E31" s="215" t="s">
        <v>101</v>
      </c>
      <c r="F31" s="215" t="s">
        <v>101</v>
      </c>
      <c r="G31" s="218">
        <v>0</v>
      </c>
      <c r="H31" s="218">
        <v>0</v>
      </c>
      <c r="I31" s="215" t="s">
        <v>101</v>
      </c>
      <c r="J31" s="289" t="s">
        <v>569</v>
      </c>
      <c r="K31" s="215" t="s">
        <v>101</v>
      </c>
      <c r="L31" s="215" t="s">
        <v>101</v>
      </c>
      <c r="M31" s="218">
        <v>0</v>
      </c>
      <c r="N31" s="218">
        <v>0</v>
      </c>
      <c r="O31" s="215" t="s">
        <v>101</v>
      </c>
      <c r="P31" s="289" t="s">
        <v>569</v>
      </c>
      <c r="Q31" s="215" t="s">
        <v>101</v>
      </c>
      <c r="R31" s="215" t="s">
        <v>101</v>
      </c>
      <c r="S31" s="218">
        <v>0</v>
      </c>
      <c r="T31" s="218">
        <v>0</v>
      </c>
      <c r="U31" s="215" t="s">
        <v>101</v>
      </c>
      <c r="V31" s="289" t="s">
        <v>571</v>
      </c>
      <c r="W31" s="215" t="s">
        <v>101</v>
      </c>
      <c r="X31" s="215" t="s">
        <v>101</v>
      </c>
      <c r="Y31" s="216">
        <v>1.1200000000000001</v>
      </c>
      <c r="Z31" s="218">
        <v>0</v>
      </c>
      <c r="AA31" s="215" t="s">
        <v>101</v>
      </c>
      <c r="AB31" s="222" t="s">
        <v>346</v>
      </c>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row>
    <row r="32" spans="1:70" ht="36" customHeight="1" x14ac:dyDescent="0.25">
      <c r="A32" s="151" t="s">
        <v>118</v>
      </c>
      <c r="B32" s="158" t="s">
        <v>124</v>
      </c>
      <c r="C32" s="147" t="s">
        <v>125</v>
      </c>
      <c r="D32" s="289" t="s">
        <v>569</v>
      </c>
      <c r="E32" s="215" t="s">
        <v>101</v>
      </c>
      <c r="F32" s="215" t="s">
        <v>101</v>
      </c>
      <c r="G32" s="218">
        <v>0</v>
      </c>
      <c r="H32" s="218">
        <v>0</v>
      </c>
      <c r="I32" s="215" t="s">
        <v>101</v>
      </c>
      <c r="J32" s="289" t="s">
        <v>569</v>
      </c>
      <c r="K32" s="215" t="s">
        <v>101</v>
      </c>
      <c r="L32" s="215" t="s">
        <v>101</v>
      </c>
      <c r="M32" s="218">
        <v>0</v>
      </c>
      <c r="N32" s="218">
        <v>0</v>
      </c>
      <c r="O32" s="215" t="s">
        <v>101</v>
      </c>
      <c r="P32" s="289" t="s">
        <v>569</v>
      </c>
      <c r="Q32" s="215" t="s">
        <v>101</v>
      </c>
      <c r="R32" s="215" t="s">
        <v>101</v>
      </c>
      <c r="S32" s="218">
        <v>0</v>
      </c>
      <c r="T32" s="218">
        <v>0</v>
      </c>
      <c r="U32" s="215" t="s">
        <v>101</v>
      </c>
      <c r="V32" s="289" t="s">
        <v>571</v>
      </c>
      <c r="W32" s="215" t="s">
        <v>101</v>
      </c>
      <c r="X32" s="215" t="s">
        <v>101</v>
      </c>
      <c r="Y32" s="218">
        <v>0.8</v>
      </c>
      <c r="Z32" s="218">
        <v>0</v>
      </c>
      <c r="AA32" s="215" t="s">
        <v>101</v>
      </c>
      <c r="AB32" s="222" t="s">
        <v>347</v>
      </c>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row>
    <row r="33" spans="1:70" ht="31.5" customHeight="1" x14ac:dyDescent="0.25">
      <c r="A33" s="151" t="s">
        <v>126</v>
      </c>
      <c r="B33" s="152" t="s">
        <v>127</v>
      </c>
      <c r="C33" s="147" t="s">
        <v>101</v>
      </c>
      <c r="D33" s="289" t="s">
        <v>569</v>
      </c>
      <c r="E33" s="215" t="s">
        <v>101</v>
      </c>
      <c r="F33" s="215" t="s">
        <v>101</v>
      </c>
      <c r="G33" s="218">
        <v>0</v>
      </c>
      <c r="H33" s="218">
        <v>0</v>
      </c>
      <c r="I33" s="215" t="s">
        <v>101</v>
      </c>
      <c r="J33" s="289" t="s">
        <v>569</v>
      </c>
      <c r="K33" s="215" t="s">
        <v>101</v>
      </c>
      <c r="L33" s="215" t="s">
        <v>101</v>
      </c>
      <c r="M33" s="218">
        <v>0</v>
      </c>
      <c r="N33" s="218">
        <v>0</v>
      </c>
      <c r="O33" s="215" t="s">
        <v>101</v>
      </c>
      <c r="P33" s="289" t="s">
        <v>569</v>
      </c>
      <c r="Q33" s="215" t="s">
        <v>101</v>
      </c>
      <c r="R33" s="215" t="s">
        <v>101</v>
      </c>
      <c r="S33" s="218">
        <v>0</v>
      </c>
      <c r="T33" s="218">
        <v>0</v>
      </c>
      <c r="U33" s="215" t="s">
        <v>101</v>
      </c>
      <c r="V33" s="289" t="s">
        <v>569</v>
      </c>
      <c r="W33" s="215" t="s">
        <v>101</v>
      </c>
      <c r="X33" s="215" t="s">
        <v>101</v>
      </c>
      <c r="Y33" s="218">
        <v>0</v>
      </c>
      <c r="Z33" s="218">
        <v>0</v>
      </c>
      <c r="AA33" s="215" t="s">
        <v>101</v>
      </c>
      <c r="AB33" s="215" t="s">
        <v>101</v>
      </c>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row>
    <row r="34" spans="1:70" ht="18.75" customHeight="1" x14ac:dyDescent="0.25">
      <c r="A34" s="151" t="s">
        <v>128</v>
      </c>
      <c r="B34" s="152" t="s">
        <v>129</v>
      </c>
      <c r="C34" s="147" t="s">
        <v>101</v>
      </c>
      <c r="D34" s="289" t="s">
        <v>569</v>
      </c>
      <c r="E34" s="215" t="s">
        <v>101</v>
      </c>
      <c r="F34" s="215" t="s">
        <v>101</v>
      </c>
      <c r="G34" s="218">
        <v>0</v>
      </c>
      <c r="H34" s="218">
        <v>0</v>
      </c>
      <c r="I34" s="215" t="s">
        <v>101</v>
      </c>
      <c r="J34" s="289" t="s">
        <v>569</v>
      </c>
      <c r="K34" s="215" t="s">
        <v>101</v>
      </c>
      <c r="L34" s="215" t="s">
        <v>101</v>
      </c>
      <c r="M34" s="218">
        <v>0</v>
      </c>
      <c r="N34" s="218">
        <v>0</v>
      </c>
      <c r="O34" s="215" t="s">
        <v>101</v>
      </c>
      <c r="P34" s="289" t="s">
        <v>569</v>
      </c>
      <c r="Q34" s="215" t="s">
        <v>101</v>
      </c>
      <c r="R34" s="215" t="s">
        <v>101</v>
      </c>
      <c r="S34" s="218">
        <v>0</v>
      </c>
      <c r="T34" s="218">
        <v>0</v>
      </c>
      <c r="U34" s="215" t="s">
        <v>101</v>
      </c>
      <c r="V34" s="289" t="s">
        <v>569</v>
      </c>
      <c r="W34" s="215" t="s">
        <v>101</v>
      </c>
      <c r="X34" s="215" t="s">
        <v>101</v>
      </c>
      <c r="Y34" s="218">
        <v>0</v>
      </c>
      <c r="Z34" s="218">
        <v>0</v>
      </c>
      <c r="AA34" s="215" t="s">
        <v>101</v>
      </c>
      <c r="AB34" s="215" t="s">
        <v>101</v>
      </c>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row>
    <row r="35" spans="1:70" ht="16.5" customHeight="1" x14ac:dyDescent="0.25">
      <c r="A35" s="151" t="s">
        <v>130</v>
      </c>
      <c r="B35" s="152" t="s">
        <v>131</v>
      </c>
      <c r="C35" s="147" t="s">
        <v>101</v>
      </c>
      <c r="D35" s="289" t="s">
        <v>569</v>
      </c>
      <c r="E35" s="215" t="s">
        <v>101</v>
      </c>
      <c r="F35" s="215" t="s">
        <v>101</v>
      </c>
      <c r="G35" s="218">
        <f>SUM(G36:G37)</f>
        <v>0</v>
      </c>
      <c r="H35" s="218">
        <f>SUM(H36:H37)</f>
        <v>0</v>
      </c>
      <c r="I35" s="215" t="s">
        <v>101</v>
      </c>
      <c r="J35" s="289" t="s">
        <v>569</v>
      </c>
      <c r="K35" s="215" t="s">
        <v>101</v>
      </c>
      <c r="L35" s="215" t="s">
        <v>101</v>
      </c>
      <c r="M35" s="218">
        <f>SUM(M36:M37)</f>
        <v>0</v>
      </c>
      <c r="N35" s="218">
        <f>SUM(N36:N37)</f>
        <v>0</v>
      </c>
      <c r="O35" s="215" t="s">
        <v>101</v>
      </c>
      <c r="P35" s="289" t="s">
        <v>569</v>
      </c>
      <c r="Q35" s="215" t="s">
        <v>101</v>
      </c>
      <c r="R35" s="215" t="s">
        <v>101</v>
      </c>
      <c r="S35" s="218">
        <f>SUM(S36:S37)</f>
        <v>0</v>
      </c>
      <c r="T35" s="218">
        <f>SUM(T36:T37)</f>
        <v>0</v>
      </c>
      <c r="U35" s="215" t="s">
        <v>101</v>
      </c>
      <c r="V35" s="289" t="s">
        <v>569</v>
      </c>
      <c r="W35" s="215" t="s">
        <v>101</v>
      </c>
      <c r="X35" s="215" t="s">
        <v>101</v>
      </c>
      <c r="Y35" s="218">
        <f>SUM(Y36:Y37)</f>
        <v>0</v>
      </c>
      <c r="Z35" s="218">
        <f>SUM(Z36:Z37)</f>
        <v>0</v>
      </c>
      <c r="AA35" s="215" t="s">
        <v>101</v>
      </c>
      <c r="AB35" s="215" t="s">
        <v>101</v>
      </c>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row>
    <row r="36" spans="1:70" ht="32.25" customHeight="1" x14ac:dyDescent="0.25">
      <c r="A36" s="151" t="s">
        <v>132</v>
      </c>
      <c r="B36" s="152" t="s">
        <v>133</v>
      </c>
      <c r="C36" s="147" t="s">
        <v>101</v>
      </c>
      <c r="D36" s="289" t="s">
        <v>569</v>
      </c>
      <c r="E36" s="215" t="s">
        <v>101</v>
      </c>
      <c r="F36" s="215" t="s">
        <v>101</v>
      </c>
      <c r="G36" s="218">
        <v>0</v>
      </c>
      <c r="H36" s="218">
        <v>0</v>
      </c>
      <c r="I36" s="215" t="s">
        <v>101</v>
      </c>
      <c r="J36" s="289" t="s">
        <v>569</v>
      </c>
      <c r="K36" s="215" t="s">
        <v>101</v>
      </c>
      <c r="L36" s="215" t="s">
        <v>101</v>
      </c>
      <c r="M36" s="218">
        <v>0</v>
      </c>
      <c r="N36" s="218">
        <v>0</v>
      </c>
      <c r="O36" s="215" t="s">
        <v>101</v>
      </c>
      <c r="P36" s="289" t="s">
        <v>569</v>
      </c>
      <c r="Q36" s="215" t="s">
        <v>101</v>
      </c>
      <c r="R36" s="215" t="s">
        <v>101</v>
      </c>
      <c r="S36" s="218">
        <v>0</v>
      </c>
      <c r="T36" s="218">
        <v>0</v>
      </c>
      <c r="U36" s="215" t="s">
        <v>101</v>
      </c>
      <c r="V36" s="289" t="s">
        <v>569</v>
      </c>
      <c r="W36" s="215" t="s">
        <v>101</v>
      </c>
      <c r="X36" s="215" t="s">
        <v>101</v>
      </c>
      <c r="Y36" s="218">
        <v>0</v>
      </c>
      <c r="Z36" s="218">
        <v>0</v>
      </c>
      <c r="AA36" s="215" t="s">
        <v>101</v>
      </c>
      <c r="AB36" s="215" t="s">
        <v>101</v>
      </c>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row>
    <row r="37" spans="1:70" ht="17.25" customHeight="1" x14ac:dyDescent="0.25">
      <c r="A37" s="151" t="s">
        <v>134</v>
      </c>
      <c r="B37" s="152" t="s">
        <v>135</v>
      </c>
      <c r="C37" s="147" t="s">
        <v>101</v>
      </c>
      <c r="D37" s="289" t="s">
        <v>569</v>
      </c>
      <c r="E37" s="215" t="s">
        <v>101</v>
      </c>
      <c r="F37" s="215" t="s">
        <v>101</v>
      </c>
      <c r="G37" s="218">
        <v>0</v>
      </c>
      <c r="H37" s="218">
        <v>0</v>
      </c>
      <c r="I37" s="215" t="s">
        <v>101</v>
      </c>
      <c r="J37" s="289" t="s">
        <v>569</v>
      </c>
      <c r="K37" s="215" t="s">
        <v>101</v>
      </c>
      <c r="L37" s="215" t="s">
        <v>101</v>
      </c>
      <c r="M37" s="218">
        <v>0</v>
      </c>
      <c r="N37" s="218">
        <v>0</v>
      </c>
      <c r="O37" s="215" t="s">
        <v>101</v>
      </c>
      <c r="P37" s="289" t="s">
        <v>569</v>
      </c>
      <c r="Q37" s="215" t="s">
        <v>101</v>
      </c>
      <c r="R37" s="215" t="s">
        <v>101</v>
      </c>
      <c r="S37" s="218">
        <v>0</v>
      </c>
      <c r="T37" s="218">
        <v>0</v>
      </c>
      <c r="U37" s="215" t="s">
        <v>101</v>
      </c>
      <c r="V37" s="289" t="s">
        <v>569</v>
      </c>
      <c r="W37" s="215" t="s">
        <v>101</v>
      </c>
      <c r="X37" s="215" t="s">
        <v>101</v>
      </c>
      <c r="Y37" s="218">
        <v>0</v>
      </c>
      <c r="Z37" s="218">
        <v>0</v>
      </c>
      <c r="AA37" s="215" t="s">
        <v>101</v>
      </c>
      <c r="AB37" s="215" t="s">
        <v>101</v>
      </c>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row>
    <row r="38" spans="1:70" ht="17.25" customHeight="1" x14ac:dyDescent="0.25">
      <c r="A38" s="151" t="s">
        <v>136</v>
      </c>
      <c r="B38" s="152" t="s">
        <v>137</v>
      </c>
      <c r="C38" s="147" t="s">
        <v>101</v>
      </c>
      <c r="D38" s="289" t="s">
        <v>569</v>
      </c>
      <c r="E38" s="215" t="s">
        <v>101</v>
      </c>
      <c r="F38" s="215" t="s">
        <v>101</v>
      </c>
      <c r="G38" s="218">
        <f>G39+G43</f>
        <v>0</v>
      </c>
      <c r="H38" s="218">
        <f>H39+H43</f>
        <v>0</v>
      </c>
      <c r="I38" s="215" t="s">
        <v>101</v>
      </c>
      <c r="J38" s="289" t="s">
        <v>569</v>
      </c>
      <c r="K38" s="215" t="s">
        <v>101</v>
      </c>
      <c r="L38" s="215" t="s">
        <v>101</v>
      </c>
      <c r="M38" s="218">
        <f>M39+M43</f>
        <v>0</v>
      </c>
      <c r="N38" s="218">
        <f>N39+N43</f>
        <v>0</v>
      </c>
      <c r="O38" s="215" t="s">
        <v>101</v>
      </c>
      <c r="P38" s="289" t="s">
        <v>569</v>
      </c>
      <c r="Q38" s="215" t="s">
        <v>101</v>
      </c>
      <c r="R38" s="215" t="s">
        <v>101</v>
      </c>
      <c r="S38" s="218">
        <f>S39+S43</f>
        <v>0</v>
      </c>
      <c r="T38" s="218">
        <f>T39+T43</f>
        <v>0</v>
      </c>
      <c r="U38" s="215" t="s">
        <v>101</v>
      </c>
      <c r="V38" s="289" t="s">
        <v>569</v>
      </c>
      <c r="W38" s="215" t="s">
        <v>101</v>
      </c>
      <c r="X38" s="215" t="s">
        <v>101</v>
      </c>
      <c r="Y38" s="218">
        <f>Y39+Y43</f>
        <v>0</v>
      </c>
      <c r="Z38" s="218">
        <f>Z39+Z43</f>
        <v>0</v>
      </c>
      <c r="AA38" s="215" t="s">
        <v>101</v>
      </c>
      <c r="AB38" s="215" t="s">
        <v>101</v>
      </c>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row>
    <row r="39" spans="1:70" ht="18.75" customHeight="1" x14ac:dyDescent="0.25">
      <c r="A39" s="151" t="s">
        <v>138</v>
      </c>
      <c r="B39" s="152" t="s">
        <v>139</v>
      </c>
      <c r="C39" s="147" t="s">
        <v>101</v>
      </c>
      <c r="D39" s="289" t="s">
        <v>569</v>
      </c>
      <c r="E39" s="215" t="s">
        <v>101</v>
      </c>
      <c r="F39" s="215" t="s">
        <v>101</v>
      </c>
      <c r="G39" s="218">
        <f>SUM(G40:G42)</f>
        <v>0</v>
      </c>
      <c r="H39" s="218">
        <f>SUM(H40:H42)</f>
        <v>0</v>
      </c>
      <c r="I39" s="215" t="s">
        <v>101</v>
      </c>
      <c r="J39" s="289" t="s">
        <v>569</v>
      </c>
      <c r="K39" s="215" t="s">
        <v>101</v>
      </c>
      <c r="L39" s="215" t="s">
        <v>101</v>
      </c>
      <c r="M39" s="218">
        <f>SUM(M40:M42)</f>
        <v>0</v>
      </c>
      <c r="N39" s="218">
        <f>SUM(N40:N42)</f>
        <v>0</v>
      </c>
      <c r="O39" s="215" t="s">
        <v>101</v>
      </c>
      <c r="P39" s="289" t="s">
        <v>569</v>
      </c>
      <c r="Q39" s="215" t="s">
        <v>101</v>
      </c>
      <c r="R39" s="215" t="s">
        <v>101</v>
      </c>
      <c r="S39" s="218">
        <f>SUM(S40:S42)</f>
        <v>0</v>
      </c>
      <c r="T39" s="218">
        <f>SUM(T40:T42)</f>
        <v>0</v>
      </c>
      <c r="U39" s="215" t="s">
        <v>101</v>
      </c>
      <c r="V39" s="289" t="s">
        <v>569</v>
      </c>
      <c r="W39" s="215" t="s">
        <v>101</v>
      </c>
      <c r="X39" s="215" t="s">
        <v>101</v>
      </c>
      <c r="Y39" s="218">
        <f>SUM(Y40:Y42)</f>
        <v>0</v>
      </c>
      <c r="Z39" s="218">
        <f>SUM(Z40:Z42)</f>
        <v>0</v>
      </c>
      <c r="AA39" s="215" t="s">
        <v>101</v>
      </c>
      <c r="AB39" s="215" t="s">
        <v>101</v>
      </c>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row>
    <row r="40" spans="1:70" ht="45" customHeight="1" x14ac:dyDescent="0.25">
      <c r="A40" s="151" t="s">
        <v>138</v>
      </c>
      <c r="B40" s="152" t="s">
        <v>140</v>
      </c>
      <c r="C40" s="147" t="s">
        <v>101</v>
      </c>
      <c r="D40" s="289" t="s">
        <v>569</v>
      </c>
      <c r="E40" s="215" t="s">
        <v>101</v>
      </c>
      <c r="F40" s="215" t="s">
        <v>101</v>
      </c>
      <c r="G40" s="218">
        <v>0</v>
      </c>
      <c r="H40" s="218">
        <v>0</v>
      </c>
      <c r="I40" s="215" t="s">
        <v>101</v>
      </c>
      <c r="J40" s="289" t="s">
        <v>569</v>
      </c>
      <c r="K40" s="215" t="s">
        <v>101</v>
      </c>
      <c r="L40" s="215" t="s">
        <v>101</v>
      </c>
      <c r="M40" s="218">
        <v>0</v>
      </c>
      <c r="N40" s="218">
        <v>0</v>
      </c>
      <c r="O40" s="215" t="s">
        <v>101</v>
      </c>
      <c r="P40" s="289" t="s">
        <v>569</v>
      </c>
      <c r="Q40" s="215" t="s">
        <v>101</v>
      </c>
      <c r="R40" s="215" t="s">
        <v>101</v>
      </c>
      <c r="S40" s="218">
        <v>0</v>
      </c>
      <c r="T40" s="218">
        <v>0</v>
      </c>
      <c r="U40" s="215" t="s">
        <v>101</v>
      </c>
      <c r="V40" s="289" t="s">
        <v>569</v>
      </c>
      <c r="W40" s="215" t="s">
        <v>101</v>
      </c>
      <c r="X40" s="215" t="s">
        <v>101</v>
      </c>
      <c r="Y40" s="218">
        <v>0</v>
      </c>
      <c r="Z40" s="218">
        <v>0</v>
      </c>
      <c r="AA40" s="215" t="s">
        <v>101</v>
      </c>
      <c r="AB40" s="215" t="s">
        <v>101</v>
      </c>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row>
    <row r="41" spans="1:70" ht="32.25" customHeight="1" x14ac:dyDescent="0.25">
      <c r="A41" s="151" t="s">
        <v>138</v>
      </c>
      <c r="B41" s="152" t="s">
        <v>141</v>
      </c>
      <c r="C41" s="147" t="s">
        <v>101</v>
      </c>
      <c r="D41" s="289" t="s">
        <v>569</v>
      </c>
      <c r="E41" s="215" t="s">
        <v>101</v>
      </c>
      <c r="F41" s="215" t="s">
        <v>101</v>
      </c>
      <c r="G41" s="218">
        <v>0</v>
      </c>
      <c r="H41" s="218">
        <v>0</v>
      </c>
      <c r="I41" s="215" t="s">
        <v>101</v>
      </c>
      <c r="J41" s="289" t="s">
        <v>569</v>
      </c>
      <c r="K41" s="215" t="s">
        <v>101</v>
      </c>
      <c r="L41" s="215" t="s">
        <v>101</v>
      </c>
      <c r="M41" s="218">
        <v>0</v>
      </c>
      <c r="N41" s="218">
        <v>0</v>
      </c>
      <c r="O41" s="215" t="s">
        <v>101</v>
      </c>
      <c r="P41" s="289" t="s">
        <v>569</v>
      </c>
      <c r="Q41" s="215" t="s">
        <v>101</v>
      </c>
      <c r="R41" s="215" t="s">
        <v>101</v>
      </c>
      <c r="S41" s="218">
        <v>0</v>
      </c>
      <c r="T41" s="218">
        <v>0</v>
      </c>
      <c r="U41" s="215" t="s">
        <v>101</v>
      </c>
      <c r="V41" s="289" t="s">
        <v>569</v>
      </c>
      <c r="W41" s="215" t="s">
        <v>101</v>
      </c>
      <c r="X41" s="215" t="s">
        <v>101</v>
      </c>
      <c r="Y41" s="218">
        <v>0</v>
      </c>
      <c r="Z41" s="218">
        <v>0</v>
      </c>
      <c r="AA41" s="215" t="s">
        <v>101</v>
      </c>
      <c r="AB41" s="215" t="s">
        <v>101</v>
      </c>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row>
    <row r="42" spans="1:70" ht="45" customHeight="1" x14ac:dyDescent="0.25">
      <c r="A42" s="151" t="s">
        <v>138</v>
      </c>
      <c r="B42" s="152" t="s">
        <v>142</v>
      </c>
      <c r="C42" s="147" t="s">
        <v>101</v>
      </c>
      <c r="D42" s="289" t="s">
        <v>569</v>
      </c>
      <c r="E42" s="215" t="s">
        <v>101</v>
      </c>
      <c r="F42" s="215" t="s">
        <v>101</v>
      </c>
      <c r="G42" s="218">
        <v>0</v>
      </c>
      <c r="H42" s="218">
        <v>0</v>
      </c>
      <c r="I42" s="215" t="s">
        <v>101</v>
      </c>
      <c r="J42" s="289" t="s">
        <v>569</v>
      </c>
      <c r="K42" s="215" t="s">
        <v>101</v>
      </c>
      <c r="L42" s="215" t="s">
        <v>101</v>
      </c>
      <c r="M42" s="218">
        <v>0</v>
      </c>
      <c r="N42" s="218">
        <v>0</v>
      </c>
      <c r="O42" s="215" t="s">
        <v>101</v>
      </c>
      <c r="P42" s="289" t="s">
        <v>569</v>
      </c>
      <c r="Q42" s="215" t="s">
        <v>101</v>
      </c>
      <c r="R42" s="215" t="s">
        <v>101</v>
      </c>
      <c r="S42" s="218">
        <v>0</v>
      </c>
      <c r="T42" s="218">
        <v>0</v>
      </c>
      <c r="U42" s="215" t="s">
        <v>101</v>
      </c>
      <c r="V42" s="289" t="s">
        <v>569</v>
      </c>
      <c r="W42" s="215" t="s">
        <v>101</v>
      </c>
      <c r="X42" s="215" t="s">
        <v>101</v>
      </c>
      <c r="Y42" s="218">
        <v>0</v>
      </c>
      <c r="Z42" s="218">
        <v>0</v>
      </c>
      <c r="AA42" s="215" t="s">
        <v>101</v>
      </c>
      <c r="AB42" s="215" t="s">
        <v>101</v>
      </c>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row>
    <row r="43" spans="1:70" ht="17.25" customHeight="1" x14ac:dyDescent="0.25">
      <c r="A43" s="151" t="s">
        <v>143</v>
      </c>
      <c r="B43" s="152" t="s">
        <v>139</v>
      </c>
      <c r="C43" s="147" t="s">
        <v>101</v>
      </c>
      <c r="D43" s="289" t="s">
        <v>569</v>
      </c>
      <c r="E43" s="215" t="s">
        <v>101</v>
      </c>
      <c r="F43" s="215" t="s">
        <v>101</v>
      </c>
      <c r="G43" s="218">
        <f>SUM(G44:G46)</f>
        <v>0</v>
      </c>
      <c r="H43" s="218">
        <f>SUM(H44:H46)</f>
        <v>0</v>
      </c>
      <c r="I43" s="215" t="s">
        <v>101</v>
      </c>
      <c r="J43" s="289" t="s">
        <v>569</v>
      </c>
      <c r="K43" s="215" t="s">
        <v>101</v>
      </c>
      <c r="L43" s="215" t="s">
        <v>101</v>
      </c>
      <c r="M43" s="218">
        <f>SUM(M44:M46)</f>
        <v>0</v>
      </c>
      <c r="N43" s="218">
        <f>SUM(N44:N46)</f>
        <v>0</v>
      </c>
      <c r="O43" s="215" t="s">
        <v>101</v>
      </c>
      <c r="P43" s="289" t="s">
        <v>569</v>
      </c>
      <c r="Q43" s="215" t="s">
        <v>101</v>
      </c>
      <c r="R43" s="215" t="s">
        <v>101</v>
      </c>
      <c r="S43" s="218">
        <f>SUM(S44:S46)</f>
        <v>0</v>
      </c>
      <c r="T43" s="218">
        <f>SUM(T44:T46)</f>
        <v>0</v>
      </c>
      <c r="U43" s="215" t="s">
        <v>101</v>
      </c>
      <c r="V43" s="289" t="s">
        <v>569</v>
      </c>
      <c r="W43" s="215" t="s">
        <v>101</v>
      </c>
      <c r="X43" s="215" t="s">
        <v>101</v>
      </c>
      <c r="Y43" s="218">
        <f>SUM(Y44:Y46)</f>
        <v>0</v>
      </c>
      <c r="Z43" s="218">
        <f>SUM(Z44:Z46)</f>
        <v>0</v>
      </c>
      <c r="AA43" s="215" t="s">
        <v>101</v>
      </c>
      <c r="AB43" s="215" t="s">
        <v>101</v>
      </c>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row>
    <row r="44" spans="1:70" ht="48" customHeight="1" x14ac:dyDescent="0.25">
      <c r="A44" s="151" t="s">
        <v>143</v>
      </c>
      <c r="B44" s="152" t="s">
        <v>140</v>
      </c>
      <c r="C44" s="147" t="s">
        <v>101</v>
      </c>
      <c r="D44" s="289" t="s">
        <v>569</v>
      </c>
      <c r="E44" s="215" t="s">
        <v>101</v>
      </c>
      <c r="F44" s="215" t="s">
        <v>101</v>
      </c>
      <c r="G44" s="218">
        <v>0</v>
      </c>
      <c r="H44" s="218">
        <v>0</v>
      </c>
      <c r="I44" s="215" t="s">
        <v>101</v>
      </c>
      <c r="J44" s="289" t="s">
        <v>569</v>
      </c>
      <c r="K44" s="215" t="s">
        <v>101</v>
      </c>
      <c r="L44" s="215" t="s">
        <v>101</v>
      </c>
      <c r="M44" s="218">
        <v>0</v>
      </c>
      <c r="N44" s="218">
        <v>0</v>
      </c>
      <c r="O44" s="215" t="s">
        <v>101</v>
      </c>
      <c r="P44" s="289" t="s">
        <v>569</v>
      </c>
      <c r="Q44" s="215" t="s">
        <v>101</v>
      </c>
      <c r="R44" s="215" t="s">
        <v>101</v>
      </c>
      <c r="S44" s="218">
        <v>0</v>
      </c>
      <c r="T44" s="218">
        <v>0</v>
      </c>
      <c r="U44" s="215" t="s">
        <v>101</v>
      </c>
      <c r="V44" s="289" t="s">
        <v>569</v>
      </c>
      <c r="W44" s="215" t="s">
        <v>101</v>
      </c>
      <c r="X44" s="215" t="s">
        <v>101</v>
      </c>
      <c r="Y44" s="218">
        <v>0</v>
      </c>
      <c r="Z44" s="218">
        <v>0</v>
      </c>
      <c r="AA44" s="215" t="s">
        <v>101</v>
      </c>
      <c r="AB44" s="215" t="s">
        <v>101</v>
      </c>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row>
    <row r="45" spans="1:70" ht="35.25" customHeight="1" x14ac:dyDescent="0.25">
      <c r="A45" s="151" t="s">
        <v>143</v>
      </c>
      <c r="B45" s="152" t="s">
        <v>141</v>
      </c>
      <c r="C45" s="147" t="s">
        <v>101</v>
      </c>
      <c r="D45" s="289" t="s">
        <v>569</v>
      </c>
      <c r="E45" s="215" t="s">
        <v>101</v>
      </c>
      <c r="F45" s="215" t="s">
        <v>101</v>
      </c>
      <c r="G45" s="218">
        <v>0</v>
      </c>
      <c r="H45" s="218">
        <v>0</v>
      </c>
      <c r="I45" s="215" t="s">
        <v>101</v>
      </c>
      <c r="J45" s="289" t="s">
        <v>569</v>
      </c>
      <c r="K45" s="215" t="s">
        <v>101</v>
      </c>
      <c r="L45" s="215" t="s">
        <v>101</v>
      </c>
      <c r="M45" s="218">
        <v>0</v>
      </c>
      <c r="N45" s="218">
        <v>0</v>
      </c>
      <c r="O45" s="215" t="s">
        <v>101</v>
      </c>
      <c r="P45" s="289" t="s">
        <v>569</v>
      </c>
      <c r="Q45" s="215" t="s">
        <v>101</v>
      </c>
      <c r="R45" s="215" t="s">
        <v>101</v>
      </c>
      <c r="S45" s="218">
        <v>0</v>
      </c>
      <c r="T45" s="218">
        <v>0</v>
      </c>
      <c r="U45" s="215" t="s">
        <v>101</v>
      </c>
      <c r="V45" s="289" t="s">
        <v>569</v>
      </c>
      <c r="W45" s="215" t="s">
        <v>101</v>
      </c>
      <c r="X45" s="215" t="s">
        <v>101</v>
      </c>
      <c r="Y45" s="218">
        <v>0</v>
      </c>
      <c r="Z45" s="218">
        <v>0</v>
      </c>
      <c r="AA45" s="215" t="s">
        <v>101</v>
      </c>
      <c r="AB45" s="215" t="s">
        <v>101</v>
      </c>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row>
    <row r="46" spans="1:70" ht="48" customHeight="1" x14ac:dyDescent="0.25">
      <c r="A46" s="151" t="s">
        <v>143</v>
      </c>
      <c r="B46" s="152" t="s">
        <v>144</v>
      </c>
      <c r="C46" s="147" t="s">
        <v>101</v>
      </c>
      <c r="D46" s="289" t="s">
        <v>569</v>
      </c>
      <c r="E46" s="215" t="s">
        <v>101</v>
      </c>
      <c r="F46" s="215" t="s">
        <v>101</v>
      </c>
      <c r="G46" s="218">
        <v>0</v>
      </c>
      <c r="H46" s="218">
        <v>0</v>
      </c>
      <c r="I46" s="215" t="s">
        <v>101</v>
      </c>
      <c r="J46" s="289" t="s">
        <v>569</v>
      </c>
      <c r="K46" s="215" t="s">
        <v>101</v>
      </c>
      <c r="L46" s="215" t="s">
        <v>101</v>
      </c>
      <c r="M46" s="218">
        <v>0</v>
      </c>
      <c r="N46" s="218">
        <v>0</v>
      </c>
      <c r="O46" s="215" t="s">
        <v>101</v>
      </c>
      <c r="P46" s="289" t="s">
        <v>569</v>
      </c>
      <c r="Q46" s="215" t="s">
        <v>101</v>
      </c>
      <c r="R46" s="215" t="s">
        <v>101</v>
      </c>
      <c r="S46" s="218">
        <v>0</v>
      </c>
      <c r="T46" s="218">
        <v>0</v>
      </c>
      <c r="U46" s="215" t="s">
        <v>101</v>
      </c>
      <c r="V46" s="289" t="s">
        <v>569</v>
      </c>
      <c r="W46" s="215" t="s">
        <v>101</v>
      </c>
      <c r="X46" s="215" t="s">
        <v>101</v>
      </c>
      <c r="Y46" s="218">
        <v>0</v>
      </c>
      <c r="Z46" s="218">
        <v>0</v>
      </c>
      <c r="AA46" s="215" t="s">
        <v>101</v>
      </c>
      <c r="AB46" s="215" t="s">
        <v>101</v>
      </c>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row>
    <row r="47" spans="1:70" ht="32.25" customHeight="1" x14ac:dyDescent="0.25">
      <c r="A47" s="151" t="s">
        <v>145</v>
      </c>
      <c r="B47" s="152" t="s">
        <v>146</v>
      </c>
      <c r="C47" s="147" t="s">
        <v>101</v>
      </c>
      <c r="D47" s="289" t="s">
        <v>569</v>
      </c>
      <c r="E47" s="215" t="s">
        <v>101</v>
      </c>
      <c r="F47" s="215" t="s">
        <v>101</v>
      </c>
      <c r="G47" s="218">
        <f>SUM(G48:G49)</f>
        <v>0</v>
      </c>
      <c r="H47" s="218">
        <f>SUM(H48:H49)</f>
        <v>0</v>
      </c>
      <c r="I47" s="215" t="s">
        <v>101</v>
      </c>
      <c r="J47" s="289" t="s">
        <v>569</v>
      </c>
      <c r="K47" s="215" t="s">
        <v>101</v>
      </c>
      <c r="L47" s="215" t="s">
        <v>101</v>
      </c>
      <c r="M47" s="218">
        <f>SUM(M48:M49)</f>
        <v>0</v>
      </c>
      <c r="N47" s="218">
        <f>SUM(N48:N49)</f>
        <v>0</v>
      </c>
      <c r="O47" s="215" t="s">
        <v>101</v>
      </c>
      <c r="P47" s="289" t="s">
        <v>569</v>
      </c>
      <c r="Q47" s="215" t="s">
        <v>101</v>
      </c>
      <c r="R47" s="215" t="s">
        <v>101</v>
      </c>
      <c r="S47" s="218">
        <f>SUM(S48:S49)</f>
        <v>0</v>
      </c>
      <c r="T47" s="218">
        <f>SUM(T48:T49)</f>
        <v>0</v>
      </c>
      <c r="U47" s="215" t="s">
        <v>101</v>
      </c>
      <c r="V47" s="289" t="s">
        <v>569</v>
      </c>
      <c r="W47" s="215" t="s">
        <v>101</v>
      </c>
      <c r="X47" s="215" t="s">
        <v>101</v>
      </c>
      <c r="Y47" s="218">
        <f>SUM(Y48:Y49)</f>
        <v>0</v>
      </c>
      <c r="Z47" s="218">
        <f>SUM(Z48:Z49)</f>
        <v>0</v>
      </c>
      <c r="AA47" s="215" t="s">
        <v>101</v>
      </c>
      <c r="AB47" s="215" t="s">
        <v>101</v>
      </c>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row>
    <row r="48" spans="1:70" ht="31.5" customHeight="1" x14ac:dyDescent="0.25">
      <c r="A48" s="151" t="s">
        <v>147</v>
      </c>
      <c r="B48" s="152" t="s">
        <v>148</v>
      </c>
      <c r="C48" s="147" t="s">
        <v>101</v>
      </c>
      <c r="D48" s="289" t="s">
        <v>569</v>
      </c>
      <c r="E48" s="215" t="s">
        <v>101</v>
      </c>
      <c r="F48" s="215" t="s">
        <v>101</v>
      </c>
      <c r="G48" s="218">
        <v>0</v>
      </c>
      <c r="H48" s="218">
        <v>0</v>
      </c>
      <c r="I48" s="215" t="s">
        <v>101</v>
      </c>
      <c r="J48" s="289" t="s">
        <v>569</v>
      </c>
      <c r="K48" s="215" t="s">
        <v>101</v>
      </c>
      <c r="L48" s="215" t="s">
        <v>101</v>
      </c>
      <c r="M48" s="218">
        <v>0</v>
      </c>
      <c r="N48" s="218">
        <v>0</v>
      </c>
      <c r="O48" s="215" t="s">
        <v>101</v>
      </c>
      <c r="P48" s="289" t="s">
        <v>569</v>
      </c>
      <c r="Q48" s="215" t="s">
        <v>101</v>
      </c>
      <c r="R48" s="215" t="s">
        <v>101</v>
      </c>
      <c r="S48" s="218">
        <v>0</v>
      </c>
      <c r="T48" s="218">
        <v>0</v>
      </c>
      <c r="U48" s="215" t="s">
        <v>101</v>
      </c>
      <c r="V48" s="289" t="s">
        <v>569</v>
      </c>
      <c r="W48" s="215" t="s">
        <v>101</v>
      </c>
      <c r="X48" s="215" t="s">
        <v>101</v>
      </c>
      <c r="Y48" s="218">
        <v>0</v>
      </c>
      <c r="Z48" s="218">
        <v>0</v>
      </c>
      <c r="AA48" s="215" t="s">
        <v>101</v>
      </c>
      <c r="AB48" s="215" t="s">
        <v>101</v>
      </c>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row>
    <row r="49" spans="1:70" ht="34.5" customHeight="1" x14ac:dyDescent="0.25">
      <c r="A49" s="151" t="s">
        <v>149</v>
      </c>
      <c r="B49" s="152" t="s">
        <v>150</v>
      </c>
      <c r="C49" s="147" t="s">
        <v>101</v>
      </c>
      <c r="D49" s="289" t="s">
        <v>569</v>
      </c>
      <c r="E49" s="215" t="s">
        <v>101</v>
      </c>
      <c r="F49" s="215" t="s">
        <v>101</v>
      </c>
      <c r="G49" s="218">
        <v>0</v>
      </c>
      <c r="H49" s="218">
        <v>0</v>
      </c>
      <c r="I49" s="215" t="s">
        <v>101</v>
      </c>
      <c r="J49" s="289" t="s">
        <v>569</v>
      </c>
      <c r="K49" s="215" t="s">
        <v>101</v>
      </c>
      <c r="L49" s="215" t="s">
        <v>101</v>
      </c>
      <c r="M49" s="218">
        <v>0</v>
      </c>
      <c r="N49" s="218">
        <v>0</v>
      </c>
      <c r="O49" s="215" t="s">
        <v>101</v>
      </c>
      <c r="P49" s="289" t="s">
        <v>569</v>
      </c>
      <c r="Q49" s="215" t="s">
        <v>101</v>
      </c>
      <c r="R49" s="215" t="s">
        <v>101</v>
      </c>
      <c r="S49" s="218">
        <v>0</v>
      </c>
      <c r="T49" s="218">
        <v>0</v>
      </c>
      <c r="U49" s="215" t="s">
        <v>101</v>
      </c>
      <c r="V49" s="289" t="s">
        <v>569</v>
      </c>
      <c r="W49" s="215" t="s">
        <v>101</v>
      </c>
      <c r="X49" s="215" t="s">
        <v>101</v>
      </c>
      <c r="Y49" s="218">
        <v>0</v>
      </c>
      <c r="Z49" s="218">
        <v>0</v>
      </c>
      <c r="AA49" s="215" t="s">
        <v>101</v>
      </c>
      <c r="AB49" s="215" t="s">
        <v>101</v>
      </c>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row>
    <row r="50" spans="1:70" ht="19.5" customHeight="1" x14ac:dyDescent="0.25">
      <c r="A50" s="151" t="s">
        <v>151</v>
      </c>
      <c r="B50" s="152" t="s">
        <v>152</v>
      </c>
      <c r="C50" s="147" t="s">
        <v>101</v>
      </c>
      <c r="D50" s="289" t="s">
        <v>569</v>
      </c>
      <c r="E50" s="215" t="s">
        <v>101</v>
      </c>
      <c r="F50" s="215" t="s">
        <v>101</v>
      </c>
      <c r="G50" s="218">
        <f>G51+G70+G78</f>
        <v>3.5170000000000003</v>
      </c>
      <c r="H50" s="218">
        <f>H51+H70+H78</f>
        <v>0</v>
      </c>
      <c r="I50" s="215" t="s">
        <v>101</v>
      </c>
      <c r="J50" s="289" t="s">
        <v>569</v>
      </c>
      <c r="K50" s="215" t="s">
        <v>101</v>
      </c>
      <c r="L50" s="215" t="s">
        <v>101</v>
      </c>
      <c r="M50" s="218">
        <f>M51+M70+M78</f>
        <v>3.5170000000000003</v>
      </c>
      <c r="N50" s="218">
        <f>N51+N70+N78</f>
        <v>0</v>
      </c>
      <c r="O50" s="215" t="s">
        <v>101</v>
      </c>
      <c r="P50" s="289" t="s">
        <v>569</v>
      </c>
      <c r="Q50" s="215" t="s">
        <v>101</v>
      </c>
      <c r="R50" s="215" t="s">
        <v>101</v>
      </c>
      <c r="S50" s="218">
        <f>S51+S70+S78</f>
        <v>0</v>
      </c>
      <c r="T50" s="218">
        <f>T51+T70+T78</f>
        <v>0</v>
      </c>
      <c r="U50" s="215" t="s">
        <v>101</v>
      </c>
      <c r="V50" s="289" t="s">
        <v>569</v>
      </c>
      <c r="W50" s="215" t="s">
        <v>101</v>
      </c>
      <c r="X50" s="215" t="s">
        <v>101</v>
      </c>
      <c r="Y50" s="218">
        <f>Y51+Y70+Y78</f>
        <v>0.55000000000000004</v>
      </c>
      <c r="Z50" s="218">
        <f>Z51+Z70+Z78</f>
        <v>0</v>
      </c>
      <c r="AA50" s="215" t="s">
        <v>101</v>
      </c>
      <c r="AB50" s="215" t="s">
        <v>101</v>
      </c>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row>
    <row r="51" spans="1:70" ht="17.25" customHeight="1" x14ac:dyDescent="0.25">
      <c r="A51" s="151" t="s">
        <v>153</v>
      </c>
      <c r="B51" s="152" t="s">
        <v>154</v>
      </c>
      <c r="C51" s="147" t="s">
        <v>101</v>
      </c>
      <c r="D51" s="289" t="s">
        <v>569</v>
      </c>
      <c r="E51" s="215" t="s">
        <v>101</v>
      </c>
      <c r="F51" s="215" t="s">
        <v>101</v>
      </c>
      <c r="G51" s="218">
        <f>G52+G69</f>
        <v>0</v>
      </c>
      <c r="H51" s="218">
        <f>H52+H69</f>
        <v>0</v>
      </c>
      <c r="I51" s="215" t="s">
        <v>101</v>
      </c>
      <c r="J51" s="289" t="s">
        <v>569</v>
      </c>
      <c r="K51" s="215" t="s">
        <v>101</v>
      </c>
      <c r="L51" s="215" t="s">
        <v>101</v>
      </c>
      <c r="M51" s="218">
        <f>M52+M69</f>
        <v>0</v>
      </c>
      <c r="N51" s="218">
        <f>N52+N69</f>
        <v>0</v>
      </c>
      <c r="O51" s="215" t="s">
        <v>101</v>
      </c>
      <c r="P51" s="289" t="s">
        <v>569</v>
      </c>
      <c r="Q51" s="215" t="s">
        <v>101</v>
      </c>
      <c r="R51" s="215" t="s">
        <v>101</v>
      </c>
      <c r="S51" s="218">
        <f>S52+S69</f>
        <v>0</v>
      </c>
      <c r="T51" s="218">
        <f>T52+T69</f>
        <v>0</v>
      </c>
      <c r="U51" s="215" t="s">
        <v>101</v>
      </c>
      <c r="V51" s="289" t="s">
        <v>569</v>
      </c>
      <c r="W51" s="215" t="s">
        <v>101</v>
      </c>
      <c r="X51" s="215" t="s">
        <v>101</v>
      </c>
      <c r="Y51" s="218">
        <f>Y52+Y69</f>
        <v>0</v>
      </c>
      <c r="Z51" s="218">
        <f>Z52+Z69</f>
        <v>0</v>
      </c>
      <c r="AA51" s="215" t="s">
        <v>101</v>
      </c>
      <c r="AB51" s="215" t="s">
        <v>101</v>
      </c>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row>
    <row r="52" spans="1:70" x14ac:dyDescent="0.25">
      <c r="A52" s="151" t="s">
        <v>155</v>
      </c>
      <c r="B52" s="152" t="s">
        <v>156</v>
      </c>
      <c r="C52" s="147" t="s">
        <v>101</v>
      </c>
      <c r="D52" s="289" t="s">
        <v>569</v>
      </c>
      <c r="E52" s="215" t="s">
        <v>101</v>
      </c>
      <c r="F52" s="215" t="s">
        <v>101</v>
      </c>
      <c r="G52" s="218">
        <f>SUM(G53:G68)</f>
        <v>0</v>
      </c>
      <c r="H52" s="218">
        <f>SUM(H53:H68)</f>
        <v>0</v>
      </c>
      <c r="I52" s="215" t="s">
        <v>101</v>
      </c>
      <c r="J52" s="289" t="s">
        <v>569</v>
      </c>
      <c r="K52" s="215" t="s">
        <v>101</v>
      </c>
      <c r="L52" s="215" t="s">
        <v>101</v>
      </c>
      <c r="M52" s="218">
        <f>SUM(M53:M68)</f>
        <v>0</v>
      </c>
      <c r="N52" s="218">
        <f>SUM(N53:N68)</f>
        <v>0</v>
      </c>
      <c r="O52" s="215" t="s">
        <v>101</v>
      </c>
      <c r="P52" s="289" t="s">
        <v>569</v>
      </c>
      <c r="Q52" s="215" t="s">
        <v>101</v>
      </c>
      <c r="R52" s="215" t="s">
        <v>101</v>
      </c>
      <c r="S52" s="218">
        <f>SUM(S53:S68)</f>
        <v>0</v>
      </c>
      <c r="T52" s="218">
        <f>SUM(T53:T68)</f>
        <v>0</v>
      </c>
      <c r="U52" s="215" t="s">
        <v>101</v>
      </c>
      <c r="V52" s="289" t="s">
        <v>569</v>
      </c>
      <c r="W52" s="215" t="s">
        <v>101</v>
      </c>
      <c r="X52" s="215" t="s">
        <v>101</v>
      </c>
      <c r="Y52" s="218">
        <f>SUM(Y53:Y68)</f>
        <v>0</v>
      </c>
      <c r="Z52" s="218">
        <f>SUM(Z53:Z68)</f>
        <v>0</v>
      </c>
      <c r="AA52" s="215" t="s">
        <v>101</v>
      </c>
      <c r="AB52" s="215" t="s">
        <v>101</v>
      </c>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row>
    <row r="53" spans="1:70" ht="45" customHeight="1" x14ac:dyDescent="0.25">
      <c r="A53" s="151" t="s">
        <v>155</v>
      </c>
      <c r="B53" s="160" t="s">
        <v>157</v>
      </c>
      <c r="C53" s="147" t="s">
        <v>158</v>
      </c>
      <c r="D53" s="289" t="s">
        <v>569</v>
      </c>
      <c r="E53" s="215" t="s">
        <v>101</v>
      </c>
      <c r="F53" s="215" t="s">
        <v>101</v>
      </c>
      <c r="G53" s="218">
        <v>0</v>
      </c>
      <c r="H53" s="216">
        <v>0</v>
      </c>
      <c r="I53" s="219">
        <v>5</v>
      </c>
      <c r="J53" s="290" t="s">
        <v>569</v>
      </c>
      <c r="K53" s="219" t="s">
        <v>101</v>
      </c>
      <c r="L53" s="219" t="s">
        <v>101</v>
      </c>
      <c r="M53" s="216">
        <v>0</v>
      </c>
      <c r="N53" s="216">
        <v>0</v>
      </c>
      <c r="O53" s="219">
        <v>0</v>
      </c>
      <c r="P53" s="290" t="s">
        <v>101</v>
      </c>
      <c r="Q53" s="219" t="s">
        <v>101</v>
      </c>
      <c r="R53" s="219" t="s">
        <v>101</v>
      </c>
      <c r="S53" s="216">
        <v>0</v>
      </c>
      <c r="T53" s="216">
        <v>0</v>
      </c>
      <c r="U53" s="219">
        <v>0</v>
      </c>
      <c r="V53" s="290" t="s">
        <v>572</v>
      </c>
      <c r="W53" s="219" t="s">
        <v>101</v>
      </c>
      <c r="X53" s="219" t="s">
        <v>101</v>
      </c>
      <c r="Y53" s="216">
        <v>0</v>
      </c>
      <c r="Z53" s="216">
        <v>0</v>
      </c>
      <c r="AA53" s="219">
        <v>1</v>
      </c>
      <c r="AB53" s="223" t="s">
        <v>350</v>
      </c>
      <c r="AC53" s="180"/>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row>
    <row r="54" spans="1:70" ht="48.75" customHeight="1" x14ac:dyDescent="0.25">
      <c r="A54" s="151" t="s">
        <v>155</v>
      </c>
      <c r="B54" s="158" t="s">
        <v>159</v>
      </c>
      <c r="C54" s="147" t="s">
        <v>160</v>
      </c>
      <c r="D54" s="289" t="s">
        <v>573</v>
      </c>
      <c r="E54" s="215" t="s">
        <v>101</v>
      </c>
      <c r="F54" s="215" t="s">
        <v>101</v>
      </c>
      <c r="G54" s="218">
        <v>0</v>
      </c>
      <c r="H54" s="216">
        <v>0</v>
      </c>
      <c r="I54" s="219">
        <v>120</v>
      </c>
      <c r="J54" s="290" t="s">
        <v>569</v>
      </c>
      <c r="K54" s="219" t="s">
        <v>101</v>
      </c>
      <c r="L54" s="219" t="s">
        <v>101</v>
      </c>
      <c r="M54" s="216">
        <v>0</v>
      </c>
      <c r="N54" s="216">
        <v>0</v>
      </c>
      <c r="O54" s="219">
        <v>0</v>
      </c>
      <c r="P54" s="290" t="s">
        <v>101</v>
      </c>
      <c r="Q54" s="219" t="s">
        <v>101</v>
      </c>
      <c r="R54" s="219" t="s">
        <v>101</v>
      </c>
      <c r="S54" s="216">
        <v>0</v>
      </c>
      <c r="T54" s="216">
        <v>0</v>
      </c>
      <c r="U54" s="219">
        <v>0</v>
      </c>
      <c r="V54" s="290" t="s">
        <v>571</v>
      </c>
      <c r="W54" s="219" t="s">
        <v>101</v>
      </c>
      <c r="X54" s="219" t="s">
        <v>101</v>
      </c>
      <c r="Y54" s="216">
        <v>0</v>
      </c>
      <c r="Z54" s="216">
        <v>0</v>
      </c>
      <c r="AA54" s="219">
        <v>120</v>
      </c>
      <c r="AB54" s="223" t="s">
        <v>352</v>
      </c>
      <c r="AC54" s="180"/>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row>
    <row r="55" spans="1:70" ht="58.5" customHeight="1" x14ac:dyDescent="0.25">
      <c r="A55" s="151" t="s">
        <v>155</v>
      </c>
      <c r="B55" s="160" t="s">
        <v>161</v>
      </c>
      <c r="C55" s="147" t="s">
        <v>162</v>
      </c>
      <c r="D55" s="289" t="s">
        <v>573</v>
      </c>
      <c r="E55" s="215" t="s">
        <v>101</v>
      </c>
      <c r="F55" s="215" t="s">
        <v>101</v>
      </c>
      <c r="G55" s="218">
        <v>0</v>
      </c>
      <c r="H55" s="216">
        <v>0</v>
      </c>
      <c r="I55" s="219">
        <v>2</v>
      </c>
      <c r="J55" s="290" t="s">
        <v>569</v>
      </c>
      <c r="K55" s="219" t="s">
        <v>101</v>
      </c>
      <c r="L55" s="219" t="s">
        <v>101</v>
      </c>
      <c r="M55" s="216">
        <v>0</v>
      </c>
      <c r="N55" s="216">
        <v>0</v>
      </c>
      <c r="O55" s="219">
        <v>0</v>
      </c>
      <c r="P55" s="290" t="s">
        <v>101</v>
      </c>
      <c r="Q55" s="219" t="s">
        <v>101</v>
      </c>
      <c r="R55" s="219" t="s">
        <v>101</v>
      </c>
      <c r="S55" s="216">
        <v>0</v>
      </c>
      <c r="T55" s="216">
        <v>0</v>
      </c>
      <c r="U55" s="219">
        <v>0</v>
      </c>
      <c r="V55" s="290" t="s">
        <v>571</v>
      </c>
      <c r="W55" s="219" t="s">
        <v>101</v>
      </c>
      <c r="X55" s="219" t="s">
        <v>101</v>
      </c>
      <c r="Y55" s="216">
        <v>0</v>
      </c>
      <c r="Z55" s="216">
        <v>0</v>
      </c>
      <c r="AA55" s="219">
        <v>2</v>
      </c>
      <c r="AB55" s="223" t="s">
        <v>352</v>
      </c>
      <c r="AC55" s="180"/>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row>
    <row r="56" spans="1:70" ht="49.5" customHeight="1" x14ac:dyDescent="0.25">
      <c r="A56" s="151" t="s">
        <v>155</v>
      </c>
      <c r="B56" s="162" t="s">
        <v>163</v>
      </c>
      <c r="C56" s="147" t="s">
        <v>164</v>
      </c>
      <c r="D56" s="289" t="s">
        <v>569</v>
      </c>
      <c r="E56" s="215" t="s">
        <v>101</v>
      </c>
      <c r="F56" s="215" t="s">
        <v>101</v>
      </c>
      <c r="G56" s="218">
        <v>0</v>
      </c>
      <c r="H56" s="218">
        <v>0</v>
      </c>
      <c r="I56" s="215" t="s">
        <v>101</v>
      </c>
      <c r="J56" s="289" t="s">
        <v>569</v>
      </c>
      <c r="K56" s="215" t="s">
        <v>101</v>
      </c>
      <c r="L56" s="215" t="s">
        <v>101</v>
      </c>
      <c r="M56" s="218">
        <v>0</v>
      </c>
      <c r="N56" s="218">
        <v>0</v>
      </c>
      <c r="O56" s="215" t="s">
        <v>101</v>
      </c>
      <c r="P56" s="290" t="s">
        <v>573</v>
      </c>
      <c r="Q56" s="215" t="s">
        <v>101</v>
      </c>
      <c r="R56" s="215" t="s">
        <v>101</v>
      </c>
      <c r="S56" s="218">
        <v>0</v>
      </c>
      <c r="T56" s="218">
        <v>0</v>
      </c>
      <c r="U56" s="219" t="s">
        <v>101</v>
      </c>
      <c r="V56" s="290" t="s">
        <v>569</v>
      </c>
      <c r="W56" s="215" t="s">
        <v>101</v>
      </c>
      <c r="X56" s="215" t="s">
        <v>101</v>
      </c>
      <c r="Y56" s="218">
        <v>0</v>
      </c>
      <c r="Z56" s="218">
        <v>0</v>
      </c>
      <c r="AA56" s="215" t="s">
        <v>101</v>
      </c>
      <c r="AB56" s="223" t="s">
        <v>354</v>
      </c>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row>
    <row r="57" spans="1:70" ht="45" x14ac:dyDescent="0.25">
      <c r="A57" s="151" t="s">
        <v>155</v>
      </c>
      <c r="B57" s="163" t="s">
        <v>165</v>
      </c>
      <c r="C57" s="147" t="s">
        <v>166</v>
      </c>
      <c r="D57" s="289" t="s">
        <v>569</v>
      </c>
      <c r="E57" s="215" t="s">
        <v>101</v>
      </c>
      <c r="F57" s="215" t="s">
        <v>101</v>
      </c>
      <c r="G57" s="218">
        <v>0</v>
      </c>
      <c r="H57" s="218">
        <v>0</v>
      </c>
      <c r="I57" s="215" t="s">
        <v>101</v>
      </c>
      <c r="J57" s="289" t="s">
        <v>569</v>
      </c>
      <c r="K57" s="215" t="s">
        <v>101</v>
      </c>
      <c r="L57" s="215" t="s">
        <v>101</v>
      </c>
      <c r="M57" s="218">
        <v>0</v>
      </c>
      <c r="N57" s="218">
        <v>0</v>
      </c>
      <c r="O57" s="215" t="s">
        <v>101</v>
      </c>
      <c r="P57" s="290" t="s">
        <v>573</v>
      </c>
      <c r="Q57" s="215" t="s">
        <v>101</v>
      </c>
      <c r="R57" s="215" t="s">
        <v>101</v>
      </c>
      <c r="S57" s="218">
        <v>0</v>
      </c>
      <c r="T57" s="218">
        <v>0</v>
      </c>
      <c r="U57" s="215" t="s">
        <v>101</v>
      </c>
      <c r="V57" s="290" t="s">
        <v>569</v>
      </c>
      <c r="W57" s="215" t="s">
        <v>101</v>
      </c>
      <c r="X57" s="215" t="s">
        <v>101</v>
      </c>
      <c r="Y57" s="218">
        <v>0</v>
      </c>
      <c r="Z57" s="218">
        <v>0</v>
      </c>
      <c r="AA57" s="215" t="s">
        <v>101</v>
      </c>
      <c r="AB57" s="223" t="s">
        <v>354</v>
      </c>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row>
    <row r="58" spans="1:70" x14ac:dyDescent="0.25">
      <c r="A58" s="151" t="s">
        <v>155</v>
      </c>
      <c r="B58" s="163" t="s">
        <v>167</v>
      </c>
      <c r="C58" s="147" t="s">
        <v>168</v>
      </c>
      <c r="D58" s="289" t="s">
        <v>569</v>
      </c>
      <c r="E58" s="215" t="s">
        <v>101</v>
      </c>
      <c r="F58" s="215" t="s">
        <v>101</v>
      </c>
      <c r="G58" s="218">
        <v>0</v>
      </c>
      <c r="H58" s="218">
        <v>0</v>
      </c>
      <c r="I58" s="215" t="s">
        <v>101</v>
      </c>
      <c r="J58" s="289" t="s">
        <v>569</v>
      </c>
      <c r="K58" s="215" t="s">
        <v>101</v>
      </c>
      <c r="L58" s="215" t="s">
        <v>101</v>
      </c>
      <c r="M58" s="218">
        <v>0</v>
      </c>
      <c r="N58" s="218">
        <v>0</v>
      </c>
      <c r="O58" s="215" t="s">
        <v>101</v>
      </c>
      <c r="P58" s="290" t="s">
        <v>569</v>
      </c>
      <c r="Q58" s="215" t="s">
        <v>101</v>
      </c>
      <c r="R58" s="215" t="s">
        <v>101</v>
      </c>
      <c r="S58" s="218">
        <v>0</v>
      </c>
      <c r="T58" s="218">
        <v>0</v>
      </c>
      <c r="U58" s="215" t="s">
        <v>101</v>
      </c>
      <c r="V58" s="290" t="s">
        <v>569</v>
      </c>
      <c r="W58" s="215" t="s">
        <v>101</v>
      </c>
      <c r="X58" s="215" t="s">
        <v>101</v>
      </c>
      <c r="Y58" s="218">
        <v>0</v>
      </c>
      <c r="Z58" s="218">
        <v>0</v>
      </c>
      <c r="AA58" s="215" t="s">
        <v>101</v>
      </c>
      <c r="AB58" s="215" t="s">
        <v>101</v>
      </c>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row>
    <row r="59" spans="1:70" ht="45" x14ac:dyDescent="0.25">
      <c r="A59" s="151" t="s">
        <v>155</v>
      </c>
      <c r="B59" s="164" t="s">
        <v>169</v>
      </c>
      <c r="C59" s="147" t="s">
        <v>170</v>
      </c>
      <c r="D59" s="289" t="s">
        <v>569</v>
      </c>
      <c r="E59" s="215" t="s">
        <v>101</v>
      </c>
      <c r="F59" s="215" t="s">
        <v>101</v>
      </c>
      <c r="G59" s="218">
        <v>0</v>
      </c>
      <c r="H59" s="218">
        <v>0</v>
      </c>
      <c r="I59" s="215" t="s">
        <v>101</v>
      </c>
      <c r="J59" s="289" t="s">
        <v>569</v>
      </c>
      <c r="K59" s="215" t="s">
        <v>101</v>
      </c>
      <c r="L59" s="215" t="s">
        <v>101</v>
      </c>
      <c r="M59" s="218">
        <v>0</v>
      </c>
      <c r="N59" s="218">
        <v>0</v>
      </c>
      <c r="O59" s="215" t="s">
        <v>101</v>
      </c>
      <c r="P59" s="290" t="s">
        <v>573</v>
      </c>
      <c r="Q59" s="215" t="s">
        <v>101</v>
      </c>
      <c r="R59" s="215" t="s">
        <v>101</v>
      </c>
      <c r="S59" s="218">
        <v>0</v>
      </c>
      <c r="T59" s="218">
        <v>0</v>
      </c>
      <c r="U59" s="215" t="s">
        <v>101</v>
      </c>
      <c r="V59" s="290" t="s">
        <v>569</v>
      </c>
      <c r="W59" s="215" t="s">
        <v>101</v>
      </c>
      <c r="X59" s="215" t="s">
        <v>101</v>
      </c>
      <c r="Y59" s="218">
        <v>0</v>
      </c>
      <c r="Z59" s="218">
        <v>0</v>
      </c>
      <c r="AA59" s="215" t="s">
        <v>101</v>
      </c>
      <c r="AB59" s="223" t="s">
        <v>354</v>
      </c>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row>
    <row r="60" spans="1:70" ht="45" x14ac:dyDescent="0.25">
      <c r="A60" s="151" t="s">
        <v>155</v>
      </c>
      <c r="B60" s="164" t="s">
        <v>171</v>
      </c>
      <c r="C60" s="147" t="s">
        <v>172</v>
      </c>
      <c r="D60" s="289" t="s">
        <v>569</v>
      </c>
      <c r="E60" s="215" t="s">
        <v>101</v>
      </c>
      <c r="F60" s="215" t="s">
        <v>101</v>
      </c>
      <c r="G60" s="218">
        <v>0</v>
      </c>
      <c r="H60" s="218">
        <v>0</v>
      </c>
      <c r="I60" s="215" t="s">
        <v>101</v>
      </c>
      <c r="J60" s="289" t="s">
        <v>569</v>
      </c>
      <c r="K60" s="215" t="s">
        <v>101</v>
      </c>
      <c r="L60" s="215" t="s">
        <v>101</v>
      </c>
      <c r="M60" s="218">
        <v>0</v>
      </c>
      <c r="N60" s="218">
        <v>0</v>
      </c>
      <c r="O60" s="215" t="s">
        <v>101</v>
      </c>
      <c r="P60" s="290" t="s">
        <v>573</v>
      </c>
      <c r="Q60" s="215" t="s">
        <v>101</v>
      </c>
      <c r="R60" s="215" t="s">
        <v>101</v>
      </c>
      <c r="S60" s="218">
        <v>0</v>
      </c>
      <c r="T60" s="218">
        <v>0</v>
      </c>
      <c r="U60" s="215" t="s">
        <v>101</v>
      </c>
      <c r="V60" s="290" t="s">
        <v>569</v>
      </c>
      <c r="W60" s="215" t="s">
        <v>101</v>
      </c>
      <c r="X60" s="215" t="s">
        <v>101</v>
      </c>
      <c r="Y60" s="218">
        <v>0</v>
      </c>
      <c r="Z60" s="218">
        <v>0</v>
      </c>
      <c r="AA60" s="215" t="s">
        <v>101</v>
      </c>
      <c r="AB60" s="223" t="s">
        <v>354</v>
      </c>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row>
    <row r="61" spans="1:70" ht="13.5" customHeight="1" x14ac:dyDescent="0.25">
      <c r="A61" s="151" t="s">
        <v>155</v>
      </c>
      <c r="B61" s="165" t="s">
        <v>173</v>
      </c>
      <c r="C61" s="147" t="s">
        <v>174</v>
      </c>
      <c r="D61" s="289" t="s">
        <v>569</v>
      </c>
      <c r="E61" s="215" t="s">
        <v>101</v>
      </c>
      <c r="F61" s="215" t="s">
        <v>101</v>
      </c>
      <c r="G61" s="218">
        <v>0</v>
      </c>
      <c r="H61" s="216">
        <v>0</v>
      </c>
      <c r="I61" s="219" t="s">
        <v>101</v>
      </c>
      <c r="J61" s="290" t="s">
        <v>569</v>
      </c>
      <c r="K61" s="219" t="s">
        <v>101</v>
      </c>
      <c r="L61" s="219" t="s">
        <v>101</v>
      </c>
      <c r="M61" s="216">
        <v>0</v>
      </c>
      <c r="N61" s="216">
        <v>0</v>
      </c>
      <c r="O61" s="219" t="s">
        <v>101</v>
      </c>
      <c r="P61" s="290" t="s">
        <v>573</v>
      </c>
      <c r="Q61" s="219">
        <v>0.25</v>
      </c>
      <c r="R61" s="219" t="s">
        <v>101</v>
      </c>
      <c r="S61" s="216">
        <v>0</v>
      </c>
      <c r="T61" s="216">
        <v>0</v>
      </c>
      <c r="U61" s="219" t="s">
        <v>101</v>
      </c>
      <c r="V61" s="290" t="s">
        <v>573</v>
      </c>
      <c r="W61" s="219">
        <v>0.25</v>
      </c>
      <c r="X61" s="219" t="s">
        <v>101</v>
      </c>
      <c r="Y61" s="216">
        <v>0</v>
      </c>
      <c r="Z61" s="216">
        <v>0</v>
      </c>
      <c r="AA61" s="219" t="s">
        <v>101</v>
      </c>
      <c r="AB61" s="223" t="s">
        <v>355</v>
      </c>
      <c r="AC61" s="180"/>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row>
    <row r="62" spans="1:70" x14ac:dyDescent="0.25">
      <c r="A62" s="151" t="s">
        <v>155</v>
      </c>
      <c r="B62" s="164" t="s">
        <v>175</v>
      </c>
      <c r="C62" s="147" t="s">
        <v>176</v>
      </c>
      <c r="D62" s="289" t="s">
        <v>569</v>
      </c>
      <c r="E62" s="215" t="s">
        <v>101</v>
      </c>
      <c r="F62" s="215" t="s">
        <v>101</v>
      </c>
      <c r="G62" s="218">
        <v>0</v>
      </c>
      <c r="H62" s="218">
        <v>0</v>
      </c>
      <c r="I62" s="215" t="s">
        <v>101</v>
      </c>
      <c r="J62" s="289" t="s">
        <v>569</v>
      </c>
      <c r="K62" s="215" t="s">
        <v>101</v>
      </c>
      <c r="L62" s="215" t="s">
        <v>101</v>
      </c>
      <c r="M62" s="218">
        <v>0</v>
      </c>
      <c r="N62" s="218">
        <v>0</v>
      </c>
      <c r="O62" s="215" t="s">
        <v>101</v>
      </c>
      <c r="P62" s="289" t="s">
        <v>569</v>
      </c>
      <c r="Q62" s="215" t="s">
        <v>101</v>
      </c>
      <c r="R62" s="215" t="s">
        <v>101</v>
      </c>
      <c r="S62" s="218">
        <v>0</v>
      </c>
      <c r="T62" s="218">
        <v>0</v>
      </c>
      <c r="U62" s="215" t="s">
        <v>101</v>
      </c>
      <c r="V62" s="290" t="s">
        <v>569</v>
      </c>
      <c r="W62" s="215" t="s">
        <v>101</v>
      </c>
      <c r="X62" s="215" t="s">
        <v>101</v>
      </c>
      <c r="Y62" s="218">
        <v>0</v>
      </c>
      <c r="Z62" s="218">
        <v>0</v>
      </c>
      <c r="AA62" s="215" t="s">
        <v>101</v>
      </c>
      <c r="AB62" s="223" t="s">
        <v>357</v>
      </c>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row>
    <row r="63" spans="1:70" x14ac:dyDescent="0.25">
      <c r="A63" s="151" t="s">
        <v>155</v>
      </c>
      <c r="B63" s="166" t="s">
        <v>177</v>
      </c>
      <c r="C63" s="147" t="s">
        <v>178</v>
      </c>
      <c r="D63" s="289" t="s">
        <v>569</v>
      </c>
      <c r="E63" s="215" t="s">
        <v>101</v>
      </c>
      <c r="F63" s="215" t="s">
        <v>101</v>
      </c>
      <c r="G63" s="218">
        <v>0</v>
      </c>
      <c r="H63" s="218">
        <v>0</v>
      </c>
      <c r="I63" s="215" t="s">
        <v>101</v>
      </c>
      <c r="J63" s="289" t="s">
        <v>569</v>
      </c>
      <c r="K63" s="215" t="s">
        <v>101</v>
      </c>
      <c r="L63" s="215" t="s">
        <v>101</v>
      </c>
      <c r="M63" s="218">
        <v>0</v>
      </c>
      <c r="N63" s="218">
        <v>0</v>
      </c>
      <c r="O63" s="215" t="s">
        <v>101</v>
      </c>
      <c r="P63" s="289" t="s">
        <v>569</v>
      </c>
      <c r="Q63" s="215" t="s">
        <v>101</v>
      </c>
      <c r="R63" s="215" t="s">
        <v>101</v>
      </c>
      <c r="S63" s="218">
        <v>0</v>
      </c>
      <c r="T63" s="218">
        <v>0</v>
      </c>
      <c r="U63" s="215" t="s">
        <v>101</v>
      </c>
      <c r="V63" s="289" t="s">
        <v>569</v>
      </c>
      <c r="W63" s="215" t="s">
        <v>101</v>
      </c>
      <c r="X63" s="215" t="s">
        <v>101</v>
      </c>
      <c r="Y63" s="218">
        <v>0</v>
      </c>
      <c r="Z63" s="218">
        <v>0</v>
      </c>
      <c r="AA63" s="215" t="s">
        <v>101</v>
      </c>
      <c r="AB63" s="215" t="s">
        <v>101</v>
      </c>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row>
    <row r="64" spans="1:70" x14ac:dyDescent="0.25">
      <c r="A64" s="151" t="s">
        <v>155</v>
      </c>
      <c r="B64" s="167" t="s">
        <v>179</v>
      </c>
      <c r="C64" s="147" t="s">
        <v>180</v>
      </c>
      <c r="D64" s="289" t="s">
        <v>569</v>
      </c>
      <c r="E64" s="215" t="s">
        <v>101</v>
      </c>
      <c r="F64" s="215" t="s">
        <v>101</v>
      </c>
      <c r="G64" s="218">
        <v>0</v>
      </c>
      <c r="H64" s="218">
        <v>0</v>
      </c>
      <c r="I64" s="215" t="s">
        <v>101</v>
      </c>
      <c r="J64" s="289" t="s">
        <v>569</v>
      </c>
      <c r="K64" s="215" t="s">
        <v>101</v>
      </c>
      <c r="L64" s="215" t="s">
        <v>101</v>
      </c>
      <c r="M64" s="218">
        <v>0</v>
      </c>
      <c r="N64" s="218">
        <v>0</v>
      </c>
      <c r="O64" s="215" t="s">
        <v>101</v>
      </c>
      <c r="P64" s="289" t="s">
        <v>569</v>
      </c>
      <c r="Q64" s="215" t="s">
        <v>101</v>
      </c>
      <c r="R64" s="215" t="s">
        <v>101</v>
      </c>
      <c r="S64" s="218">
        <v>0</v>
      </c>
      <c r="T64" s="218">
        <v>0</v>
      </c>
      <c r="U64" s="215" t="s">
        <v>101</v>
      </c>
      <c r="V64" s="289" t="s">
        <v>569</v>
      </c>
      <c r="W64" s="215" t="s">
        <v>101</v>
      </c>
      <c r="X64" s="215" t="s">
        <v>101</v>
      </c>
      <c r="Y64" s="218">
        <v>0</v>
      </c>
      <c r="Z64" s="218">
        <v>0</v>
      </c>
      <c r="AA64" s="215" t="s">
        <v>101</v>
      </c>
      <c r="AB64" s="215" t="s">
        <v>101</v>
      </c>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row>
    <row r="65" spans="1:70" x14ac:dyDescent="0.25">
      <c r="A65" s="151" t="s">
        <v>155</v>
      </c>
      <c r="B65" s="167" t="s">
        <v>181</v>
      </c>
      <c r="C65" s="147" t="s">
        <v>182</v>
      </c>
      <c r="D65" s="289" t="s">
        <v>569</v>
      </c>
      <c r="E65" s="215" t="s">
        <v>101</v>
      </c>
      <c r="F65" s="215" t="s">
        <v>101</v>
      </c>
      <c r="G65" s="218">
        <v>0</v>
      </c>
      <c r="H65" s="218">
        <v>0</v>
      </c>
      <c r="I65" s="215" t="s">
        <v>101</v>
      </c>
      <c r="J65" s="289" t="s">
        <v>569</v>
      </c>
      <c r="K65" s="215" t="s">
        <v>101</v>
      </c>
      <c r="L65" s="215" t="s">
        <v>101</v>
      </c>
      <c r="M65" s="218">
        <v>0</v>
      </c>
      <c r="N65" s="218">
        <v>0</v>
      </c>
      <c r="O65" s="215" t="s">
        <v>101</v>
      </c>
      <c r="P65" s="289" t="s">
        <v>569</v>
      </c>
      <c r="Q65" s="215" t="s">
        <v>101</v>
      </c>
      <c r="R65" s="215" t="s">
        <v>101</v>
      </c>
      <c r="S65" s="218">
        <v>0</v>
      </c>
      <c r="T65" s="218">
        <v>0</v>
      </c>
      <c r="U65" s="215" t="s">
        <v>101</v>
      </c>
      <c r="V65" s="289" t="s">
        <v>569</v>
      </c>
      <c r="W65" s="215" t="s">
        <v>101</v>
      </c>
      <c r="X65" s="215" t="s">
        <v>101</v>
      </c>
      <c r="Y65" s="218">
        <v>0</v>
      </c>
      <c r="Z65" s="218">
        <v>0</v>
      </c>
      <c r="AA65" s="215" t="s">
        <v>101</v>
      </c>
      <c r="AB65" s="215" t="s">
        <v>101</v>
      </c>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row>
    <row r="66" spans="1:70" x14ac:dyDescent="0.25">
      <c r="A66" s="151" t="s">
        <v>155</v>
      </c>
      <c r="B66" s="166" t="s">
        <v>183</v>
      </c>
      <c r="C66" s="147" t="s">
        <v>184</v>
      </c>
      <c r="D66" s="289" t="s">
        <v>569</v>
      </c>
      <c r="E66" s="215" t="s">
        <v>101</v>
      </c>
      <c r="F66" s="215" t="s">
        <v>101</v>
      </c>
      <c r="G66" s="218">
        <v>0</v>
      </c>
      <c r="H66" s="218">
        <v>0</v>
      </c>
      <c r="I66" s="215" t="s">
        <v>101</v>
      </c>
      <c r="J66" s="289" t="s">
        <v>569</v>
      </c>
      <c r="K66" s="215" t="s">
        <v>101</v>
      </c>
      <c r="L66" s="215" t="s">
        <v>101</v>
      </c>
      <c r="M66" s="218">
        <v>0</v>
      </c>
      <c r="N66" s="218">
        <v>0</v>
      </c>
      <c r="O66" s="215" t="s">
        <v>101</v>
      </c>
      <c r="P66" s="289" t="s">
        <v>569</v>
      </c>
      <c r="Q66" s="215" t="s">
        <v>101</v>
      </c>
      <c r="R66" s="215" t="s">
        <v>101</v>
      </c>
      <c r="S66" s="218">
        <v>0</v>
      </c>
      <c r="T66" s="218">
        <v>0</v>
      </c>
      <c r="U66" s="215" t="s">
        <v>101</v>
      </c>
      <c r="V66" s="289" t="s">
        <v>569</v>
      </c>
      <c r="W66" s="215" t="s">
        <v>101</v>
      </c>
      <c r="X66" s="215" t="s">
        <v>101</v>
      </c>
      <c r="Y66" s="218">
        <v>0</v>
      </c>
      <c r="Z66" s="218">
        <v>0</v>
      </c>
      <c r="AA66" s="215" t="s">
        <v>101</v>
      </c>
      <c r="AB66" s="215" t="s">
        <v>101</v>
      </c>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row>
    <row r="67" spans="1:70" ht="15.75" customHeight="1" x14ac:dyDescent="0.25">
      <c r="A67" s="151" t="s">
        <v>155</v>
      </c>
      <c r="B67" s="167" t="s">
        <v>185</v>
      </c>
      <c r="C67" s="147" t="s">
        <v>186</v>
      </c>
      <c r="D67" s="289" t="s">
        <v>569</v>
      </c>
      <c r="E67" s="215" t="s">
        <v>101</v>
      </c>
      <c r="F67" s="215" t="s">
        <v>101</v>
      </c>
      <c r="G67" s="218">
        <v>0</v>
      </c>
      <c r="H67" s="218">
        <v>0</v>
      </c>
      <c r="I67" s="215" t="s">
        <v>101</v>
      </c>
      <c r="J67" s="289" t="s">
        <v>569</v>
      </c>
      <c r="K67" s="215" t="s">
        <v>101</v>
      </c>
      <c r="L67" s="215" t="s">
        <v>101</v>
      </c>
      <c r="M67" s="218">
        <v>0</v>
      </c>
      <c r="N67" s="218">
        <v>0</v>
      </c>
      <c r="O67" s="215" t="s">
        <v>101</v>
      </c>
      <c r="P67" s="289" t="s">
        <v>569</v>
      </c>
      <c r="Q67" s="215" t="s">
        <v>101</v>
      </c>
      <c r="R67" s="215" t="s">
        <v>101</v>
      </c>
      <c r="S67" s="218">
        <v>0</v>
      </c>
      <c r="T67" s="218">
        <v>0</v>
      </c>
      <c r="U67" s="215" t="s">
        <v>101</v>
      </c>
      <c r="V67" s="289" t="s">
        <v>569</v>
      </c>
      <c r="W67" s="215" t="s">
        <v>101</v>
      </c>
      <c r="X67" s="215" t="s">
        <v>101</v>
      </c>
      <c r="Y67" s="218">
        <v>0</v>
      </c>
      <c r="Z67" s="218">
        <v>0</v>
      </c>
      <c r="AA67" s="215" t="s">
        <v>101</v>
      </c>
      <c r="AB67" s="215" t="s">
        <v>101</v>
      </c>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row>
    <row r="68" spans="1:70" x14ac:dyDescent="0.25">
      <c r="A68" s="151" t="s">
        <v>155</v>
      </c>
      <c r="B68" s="164" t="s">
        <v>177</v>
      </c>
      <c r="C68" s="147" t="s">
        <v>187</v>
      </c>
      <c r="D68" s="289" t="s">
        <v>569</v>
      </c>
      <c r="E68" s="215" t="s">
        <v>101</v>
      </c>
      <c r="F68" s="215" t="s">
        <v>101</v>
      </c>
      <c r="G68" s="218">
        <v>0</v>
      </c>
      <c r="H68" s="218">
        <v>0</v>
      </c>
      <c r="I68" s="215" t="s">
        <v>101</v>
      </c>
      <c r="J68" s="289" t="s">
        <v>569</v>
      </c>
      <c r="K68" s="215" t="s">
        <v>101</v>
      </c>
      <c r="L68" s="215" t="s">
        <v>101</v>
      </c>
      <c r="M68" s="218">
        <v>0</v>
      </c>
      <c r="N68" s="218">
        <v>0</v>
      </c>
      <c r="O68" s="215" t="s">
        <v>101</v>
      </c>
      <c r="P68" s="290" t="s">
        <v>573</v>
      </c>
      <c r="Q68" s="215" t="s">
        <v>101</v>
      </c>
      <c r="R68" s="215" t="s">
        <v>101</v>
      </c>
      <c r="S68" s="218">
        <v>0</v>
      </c>
      <c r="T68" s="218">
        <v>0</v>
      </c>
      <c r="U68" s="215" t="s">
        <v>101</v>
      </c>
      <c r="V68" s="290" t="s">
        <v>569</v>
      </c>
      <c r="W68" s="215" t="s">
        <v>101</v>
      </c>
      <c r="X68" s="215" t="s">
        <v>101</v>
      </c>
      <c r="Y68" s="218">
        <v>0</v>
      </c>
      <c r="Z68" s="218">
        <v>0</v>
      </c>
      <c r="AA68" s="215" t="s">
        <v>101</v>
      </c>
      <c r="AB68" s="215" t="s">
        <v>101</v>
      </c>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row>
    <row r="69" spans="1:70" ht="16.5" customHeight="1" x14ac:dyDescent="0.25">
      <c r="A69" s="151" t="s">
        <v>188</v>
      </c>
      <c r="B69" s="152" t="s">
        <v>189</v>
      </c>
      <c r="C69" s="147" t="s">
        <v>101</v>
      </c>
      <c r="D69" s="289" t="s">
        <v>569</v>
      </c>
      <c r="E69" s="215" t="s">
        <v>101</v>
      </c>
      <c r="F69" s="215" t="s">
        <v>101</v>
      </c>
      <c r="G69" s="218">
        <v>0</v>
      </c>
      <c r="H69" s="218">
        <v>0</v>
      </c>
      <c r="I69" s="215" t="s">
        <v>101</v>
      </c>
      <c r="J69" s="289" t="s">
        <v>569</v>
      </c>
      <c r="K69" s="215" t="s">
        <v>101</v>
      </c>
      <c r="L69" s="215" t="s">
        <v>101</v>
      </c>
      <c r="M69" s="218">
        <v>0</v>
      </c>
      <c r="N69" s="218">
        <v>0</v>
      </c>
      <c r="O69" s="215" t="s">
        <v>101</v>
      </c>
      <c r="P69" s="289" t="s">
        <v>569</v>
      </c>
      <c r="Q69" s="215" t="s">
        <v>101</v>
      </c>
      <c r="R69" s="215" t="s">
        <v>101</v>
      </c>
      <c r="S69" s="218">
        <v>0</v>
      </c>
      <c r="T69" s="218">
        <v>0</v>
      </c>
      <c r="U69" s="215" t="s">
        <v>101</v>
      </c>
      <c r="V69" s="289" t="s">
        <v>569</v>
      </c>
      <c r="W69" s="215" t="s">
        <v>101</v>
      </c>
      <c r="X69" s="215" t="s">
        <v>101</v>
      </c>
      <c r="Y69" s="218">
        <v>0</v>
      </c>
      <c r="Z69" s="218">
        <v>0</v>
      </c>
      <c r="AA69" s="215" t="s">
        <v>101</v>
      </c>
      <c r="AB69" s="215" t="s">
        <v>101</v>
      </c>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row>
    <row r="70" spans="1:70" ht="17.25" customHeight="1" x14ac:dyDescent="0.25">
      <c r="A70" s="151" t="s">
        <v>190</v>
      </c>
      <c r="B70" s="152" t="s">
        <v>191</v>
      </c>
      <c r="C70" s="147" t="s">
        <v>101</v>
      </c>
      <c r="D70" s="289" t="s">
        <v>569</v>
      </c>
      <c r="E70" s="215" t="s">
        <v>101</v>
      </c>
      <c r="F70" s="215" t="s">
        <v>101</v>
      </c>
      <c r="G70" s="218">
        <f>G71+G77</f>
        <v>3.5170000000000003</v>
      </c>
      <c r="H70" s="218">
        <f>H71+H77</f>
        <v>0</v>
      </c>
      <c r="I70" s="215" t="s">
        <v>101</v>
      </c>
      <c r="J70" s="289" t="s">
        <v>569</v>
      </c>
      <c r="K70" s="215" t="s">
        <v>101</v>
      </c>
      <c r="L70" s="215" t="s">
        <v>101</v>
      </c>
      <c r="M70" s="218">
        <f>M71+M77</f>
        <v>3.5170000000000003</v>
      </c>
      <c r="N70" s="218">
        <f>N71+N77</f>
        <v>0</v>
      </c>
      <c r="O70" s="215" t="s">
        <v>101</v>
      </c>
      <c r="P70" s="289" t="s">
        <v>569</v>
      </c>
      <c r="Q70" s="215" t="s">
        <v>101</v>
      </c>
      <c r="R70" s="215" t="s">
        <v>101</v>
      </c>
      <c r="S70" s="218">
        <f>S71+S77</f>
        <v>0</v>
      </c>
      <c r="T70" s="218">
        <f>T71+T77</f>
        <v>0</v>
      </c>
      <c r="U70" s="215" t="s">
        <v>101</v>
      </c>
      <c r="V70" s="289" t="s">
        <v>569</v>
      </c>
      <c r="W70" s="215" t="s">
        <v>101</v>
      </c>
      <c r="X70" s="215" t="s">
        <v>101</v>
      </c>
      <c r="Y70" s="218">
        <f>Y71+Y77</f>
        <v>0.55000000000000004</v>
      </c>
      <c r="Z70" s="218">
        <f>Z71+Z77</f>
        <v>0</v>
      </c>
      <c r="AA70" s="215" t="s">
        <v>101</v>
      </c>
      <c r="AB70" s="215" t="s">
        <v>101</v>
      </c>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row>
    <row r="71" spans="1:70" x14ac:dyDescent="0.25">
      <c r="A71" s="151" t="s">
        <v>192</v>
      </c>
      <c r="B71" s="152" t="s">
        <v>193</v>
      </c>
      <c r="C71" s="147" t="s">
        <v>101</v>
      </c>
      <c r="D71" s="289" t="s">
        <v>569</v>
      </c>
      <c r="E71" s="215" t="s">
        <v>101</v>
      </c>
      <c r="F71" s="215" t="s">
        <v>101</v>
      </c>
      <c r="G71" s="218">
        <f>SUM(G72:G76)</f>
        <v>3.5170000000000003</v>
      </c>
      <c r="H71" s="218">
        <f>SUM(H72:H76)</f>
        <v>0</v>
      </c>
      <c r="I71" s="215" t="s">
        <v>101</v>
      </c>
      <c r="J71" s="289" t="s">
        <v>569</v>
      </c>
      <c r="K71" s="215" t="s">
        <v>101</v>
      </c>
      <c r="L71" s="215" t="s">
        <v>101</v>
      </c>
      <c r="M71" s="218">
        <f>SUM(M72:M76)</f>
        <v>3.5170000000000003</v>
      </c>
      <c r="N71" s="218">
        <f>SUM(N72:N76)</f>
        <v>0</v>
      </c>
      <c r="O71" s="215" t="s">
        <v>101</v>
      </c>
      <c r="P71" s="289" t="s">
        <v>569</v>
      </c>
      <c r="Q71" s="215" t="s">
        <v>101</v>
      </c>
      <c r="R71" s="215" t="s">
        <v>101</v>
      </c>
      <c r="S71" s="218">
        <f>SUM(S72:S76)</f>
        <v>0</v>
      </c>
      <c r="T71" s="218">
        <f>SUM(T72:T76)</f>
        <v>0</v>
      </c>
      <c r="U71" s="215" t="s">
        <v>101</v>
      </c>
      <c r="V71" s="289" t="s">
        <v>569</v>
      </c>
      <c r="W71" s="215" t="s">
        <v>101</v>
      </c>
      <c r="X71" s="215" t="s">
        <v>101</v>
      </c>
      <c r="Y71" s="218">
        <f>SUM(Y72:Y76)</f>
        <v>0.55000000000000004</v>
      </c>
      <c r="Z71" s="218">
        <f>SUM(Z72:Z76)</f>
        <v>0</v>
      </c>
      <c r="AA71" s="215" t="s">
        <v>101</v>
      </c>
      <c r="AB71" s="215" t="s">
        <v>101</v>
      </c>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row>
    <row r="72" spans="1:70" ht="16.5" customHeight="1" x14ac:dyDescent="0.25">
      <c r="A72" s="151" t="s">
        <v>192</v>
      </c>
      <c r="B72" s="162" t="s">
        <v>194</v>
      </c>
      <c r="C72" s="147" t="s">
        <v>195</v>
      </c>
      <c r="D72" s="289" t="s">
        <v>573</v>
      </c>
      <c r="E72" s="215" t="s">
        <v>101</v>
      </c>
      <c r="F72" s="215" t="s">
        <v>101</v>
      </c>
      <c r="G72" s="218">
        <v>1.6</v>
      </c>
      <c r="H72" s="218">
        <v>0</v>
      </c>
      <c r="I72" s="215" t="s">
        <v>101</v>
      </c>
      <c r="J72" s="289" t="s">
        <v>573</v>
      </c>
      <c r="K72" s="215" t="s">
        <v>101</v>
      </c>
      <c r="L72" s="215" t="s">
        <v>101</v>
      </c>
      <c r="M72" s="218">
        <v>1.6</v>
      </c>
      <c r="N72" s="218">
        <v>0</v>
      </c>
      <c r="O72" s="215" t="s">
        <v>101</v>
      </c>
      <c r="P72" s="289" t="s">
        <v>569</v>
      </c>
      <c r="Q72" s="215" t="s">
        <v>101</v>
      </c>
      <c r="R72" s="215" t="s">
        <v>101</v>
      </c>
      <c r="S72" s="218">
        <v>0</v>
      </c>
      <c r="T72" s="218">
        <v>0</v>
      </c>
      <c r="U72" s="215" t="s">
        <v>101</v>
      </c>
      <c r="V72" s="289" t="s">
        <v>569</v>
      </c>
      <c r="W72" s="215" t="s">
        <v>101</v>
      </c>
      <c r="X72" s="215" t="s">
        <v>101</v>
      </c>
      <c r="Y72" s="218">
        <v>0</v>
      </c>
      <c r="Z72" s="218">
        <v>0</v>
      </c>
      <c r="AA72" s="215" t="s">
        <v>101</v>
      </c>
      <c r="AB72" s="215" t="s">
        <v>101</v>
      </c>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row>
    <row r="73" spans="1:70" ht="30" customHeight="1" x14ac:dyDescent="0.25">
      <c r="A73" s="151" t="s">
        <v>192</v>
      </c>
      <c r="B73" s="168" t="s">
        <v>196</v>
      </c>
      <c r="C73" s="147" t="s">
        <v>197</v>
      </c>
      <c r="D73" s="289" t="s">
        <v>569</v>
      </c>
      <c r="E73" s="215" t="s">
        <v>101</v>
      </c>
      <c r="F73" s="215" t="s">
        <v>101</v>
      </c>
      <c r="G73" s="218">
        <v>0</v>
      </c>
      <c r="H73" s="218">
        <v>0</v>
      </c>
      <c r="I73" s="215" t="s">
        <v>101</v>
      </c>
      <c r="J73" s="289" t="s">
        <v>569</v>
      </c>
      <c r="K73" s="215" t="s">
        <v>101</v>
      </c>
      <c r="L73" s="215" t="s">
        <v>101</v>
      </c>
      <c r="M73" s="218">
        <v>0</v>
      </c>
      <c r="N73" s="218">
        <v>0</v>
      </c>
      <c r="O73" s="215" t="s">
        <v>101</v>
      </c>
      <c r="P73" s="289" t="s">
        <v>569</v>
      </c>
      <c r="Q73" s="215" t="s">
        <v>101</v>
      </c>
      <c r="R73" s="215" t="s">
        <v>101</v>
      </c>
      <c r="S73" s="218">
        <v>0</v>
      </c>
      <c r="T73" s="218">
        <v>0</v>
      </c>
      <c r="U73" s="215" t="s">
        <v>101</v>
      </c>
      <c r="V73" s="289" t="s">
        <v>569</v>
      </c>
      <c r="W73" s="215" t="s">
        <v>101</v>
      </c>
      <c r="X73" s="215" t="s">
        <v>101</v>
      </c>
      <c r="Y73" s="218">
        <v>0</v>
      </c>
      <c r="Z73" s="218">
        <v>0</v>
      </c>
      <c r="AA73" s="215" t="s">
        <v>101</v>
      </c>
      <c r="AB73" s="215" t="s">
        <v>101</v>
      </c>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row>
    <row r="74" spans="1:70" ht="16.5" customHeight="1" x14ac:dyDescent="0.25">
      <c r="A74" s="151" t="s">
        <v>192</v>
      </c>
      <c r="B74" s="168" t="s">
        <v>198</v>
      </c>
      <c r="C74" s="147" t="s">
        <v>199</v>
      </c>
      <c r="D74" s="289" t="s">
        <v>569</v>
      </c>
      <c r="E74" s="215" t="s">
        <v>101</v>
      </c>
      <c r="F74" s="215" t="s">
        <v>101</v>
      </c>
      <c r="G74" s="218">
        <v>0</v>
      </c>
      <c r="H74" s="218">
        <v>0</v>
      </c>
      <c r="I74" s="215" t="s">
        <v>101</v>
      </c>
      <c r="J74" s="289" t="s">
        <v>569</v>
      </c>
      <c r="K74" s="215" t="s">
        <v>101</v>
      </c>
      <c r="L74" s="215" t="s">
        <v>101</v>
      </c>
      <c r="M74" s="218">
        <v>0</v>
      </c>
      <c r="N74" s="218">
        <v>0</v>
      </c>
      <c r="O74" s="215" t="s">
        <v>101</v>
      </c>
      <c r="P74" s="289" t="s">
        <v>569</v>
      </c>
      <c r="Q74" s="215" t="s">
        <v>101</v>
      </c>
      <c r="R74" s="215" t="s">
        <v>101</v>
      </c>
      <c r="S74" s="218">
        <v>0</v>
      </c>
      <c r="T74" s="218">
        <v>0</v>
      </c>
      <c r="U74" s="215" t="s">
        <v>101</v>
      </c>
      <c r="V74" s="289" t="s">
        <v>569</v>
      </c>
      <c r="W74" s="215" t="s">
        <v>101</v>
      </c>
      <c r="X74" s="215" t="s">
        <v>101</v>
      </c>
      <c r="Y74" s="218">
        <v>0</v>
      </c>
      <c r="Z74" s="218">
        <v>0</v>
      </c>
      <c r="AA74" s="215" t="s">
        <v>101</v>
      </c>
      <c r="AB74" s="215" t="s">
        <v>101</v>
      </c>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row>
    <row r="75" spans="1:70" ht="33" customHeight="1" x14ac:dyDescent="0.25">
      <c r="A75" s="151" t="s">
        <v>192</v>
      </c>
      <c r="B75" s="165" t="s">
        <v>200</v>
      </c>
      <c r="C75" s="147" t="s">
        <v>201</v>
      </c>
      <c r="D75" s="289" t="s">
        <v>569</v>
      </c>
      <c r="E75" s="215" t="s">
        <v>101</v>
      </c>
      <c r="F75" s="215" t="s">
        <v>101</v>
      </c>
      <c r="G75" s="218">
        <v>0</v>
      </c>
      <c r="H75" s="216">
        <v>0</v>
      </c>
      <c r="I75" s="219" t="s">
        <v>101</v>
      </c>
      <c r="J75" s="290" t="s">
        <v>569</v>
      </c>
      <c r="K75" s="219" t="s">
        <v>101</v>
      </c>
      <c r="L75" s="219" t="s">
        <v>101</v>
      </c>
      <c r="M75" s="216">
        <v>0</v>
      </c>
      <c r="N75" s="216">
        <v>0</v>
      </c>
      <c r="O75" s="219" t="s">
        <v>101</v>
      </c>
      <c r="P75" s="290" t="s">
        <v>569</v>
      </c>
      <c r="Q75" s="219" t="s">
        <v>101</v>
      </c>
      <c r="R75" s="219" t="s">
        <v>101</v>
      </c>
      <c r="S75" s="216">
        <v>0</v>
      </c>
      <c r="T75" s="216">
        <v>0</v>
      </c>
      <c r="U75" s="219" t="s">
        <v>101</v>
      </c>
      <c r="V75" s="290" t="s">
        <v>573</v>
      </c>
      <c r="W75" s="219" t="s">
        <v>101</v>
      </c>
      <c r="X75" s="219" t="s">
        <v>101</v>
      </c>
      <c r="Y75" s="216">
        <v>0.55000000000000004</v>
      </c>
      <c r="Z75" s="216">
        <v>0</v>
      </c>
      <c r="AA75" s="219" t="s">
        <v>101</v>
      </c>
      <c r="AB75" s="223" t="s">
        <v>358</v>
      </c>
      <c r="AC75" s="180"/>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row>
    <row r="76" spans="1:70" ht="17.25" customHeight="1" x14ac:dyDescent="0.25">
      <c r="A76" s="151" t="s">
        <v>192</v>
      </c>
      <c r="B76" s="162" t="s">
        <v>202</v>
      </c>
      <c r="C76" s="147" t="s">
        <v>203</v>
      </c>
      <c r="D76" s="289" t="s">
        <v>573</v>
      </c>
      <c r="E76" s="215" t="s">
        <v>101</v>
      </c>
      <c r="F76" s="215" t="s">
        <v>101</v>
      </c>
      <c r="G76" s="218">
        <v>1.917</v>
      </c>
      <c r="H76" s="218">
        <v>0</v>
      </c>
      <c r="I76" s="215" t="s">
        <v>101</v>
      </c>
      <c r="J76" s="289" t="s">
        <v>573</v>
      </c>
      <c r="K76" s="215" t="s">
        <v>101</v>
      </c>
      <c r="L76" s="215" t="s">
        <v>101</v>
      </c>
      <c r="M76" s="218">
        <v>1.917</v>
      </c>
      <c r="N76" s="218">
        <v>0</v>
      </c>
      <c r="O76" s="215" t="s">
        <v>101</v>
      </c>
      <c r="P76" s="289" t="s">
        <v>569</v>
      </c>
      <c r="Q76" s="215" t="s">
        <v>101</v>
      </c>
      <c r="R76" s="215" t="s">
        <v>101</v>
      </c>
      <c r="S76" s="218">
        <v>0</v>
      </c>
      <c r="T76" s="218">
        <v>0</v>
      </c>
      <c r="U76" s="215" t="s">
        <v>101</v>
      </c>
      <c r="V76" s="289" t="s">
        <v>569</v>
      </c>
      <c r="W76" s="215" t="s">
        <v>101</v>
      </c>
      <c r="X76" s="215" t="s">
        <v>101</v>
      </c>
      <c r="Y76" s="218">
        <v>0</v>
      </c>
      <c r="Z76" s="218">
        <v>0</v>
      </c>
      <c r="AA76" s="215" t="s">
        <v>101</v>
      </c>
      <c r="AB76" s="215" t="s">
        <v>101</v>
      </c>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row>
    <row r="77" spans="1:70" ht="17.25" customHeight="1" x14ac:dyDescent="0.25">
      <c r="A77" s="151" t="s">
        <v>204</v>
      </c>
      <c r="B77" s="152" t="s">
        <v>205</v>
      </c>
      <c r="C77" s="147" t="s">
        <v>101</v>
      </c>
      <c r="D77" s="289" t="s">
        <v>569</v>
      </c>
      <c r="E77" s="215" t="s">
        <v>101</v>
      </c>
      <c r="F77" s="215" t="s">
        <v>101</v>
      </c>
      <c r="G77" s="218">
        <v>0</v>
      </c>
      <c r="H77" s="218">
        <v>0</v>
      </c>
      <c r="I77" s="215" t="s">
        <v>101</v>
      </c>
      <c r="J77" s="289" t="s">
        <v>569</v>
      </c>
      <c r="K77" s="215" t="s">
        <v>101</v>
      </c>
      <c r="L77" s="215" t="s">
        <v>101</v>
      </c>
      <c r="M77" s="218">
        <v>0</v>
      </c>
      <c r="N77" s="218">
        <v>0</v>
      </c>
      <c r="O77" s="215" t="s">
        <v>101</v>
      </c>
      <c r="P77" s="289" t="s">
        <v>569</v>
      </c>
      <c r="Q77" s="215" t="s">
        <v>101</v>
      </c>
      <c r="R77" s="215" t="s">
        <v>101</v>
      </c>
      <c r="S77" s="218">
        <v>0</v>
      </c>
      <c r="T77" s="218">
        <v>0</v>
      </c>
      <c r="U77" s="215" t="s">
        <v>101</v>
      </c>
      <c r="V77" s="289" t="s">
        <v>569</v>
      </c>
      <c r="W77" s="215" t="s">
        <v>101</v>
      </c>
      <c r="X77" s="215" t="s">
        <v>101</v>
      </c>
      <c r="Y77" s="218">
        <v>0</v>
      </c>
      <c r="Z77" s="218">
        <v>0</v>
      </c>
      <c r="AA77" s="215" t="s">
        <v>101</v>
      </c>
      <c r="AB77" s="215" t="s">
        <v>101</v>
      </c>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row>
    <row r="78" spans="1:70" ht="18.75" customHeight="1" x14ac:dyDescent="0.25">
      <c r="A78" s="151" t="s">
        <v>206</v>
      </c>
      <c r="B78" s="152" t="s">
        <v>207</v>
      </c>
      <c r="C78" s="147" t="s">
        <v>101</v>
      </c>
      <c r="D78" s="289" t="s">
        <v>569</v>
      </c>
      <c r="E78" s="215" t="s">
        <v>101</v>
      </c>
      <c r="F78" s="215" t="s">
        <v>101</v>
      </c>
      <c r="G78" s="218">
        <f>G79+G80+G81+G82+G83+G84+G86+G87</f>
        <v>0</v>
      </c>
      <c r="H78" s="218">
        <f>H79+H80+H81+H82+H83+H84+H86+H87</f>
        <v>0</v>
      </c>
      <c r="I78" s="215" t="s">
        <v>101</v>
      </c>
      <c r="J78" s="289" t="s">
        <v>569</v>
      </c>
      <c r="K78" s="215" t="s">
        <v>101</v>
      </c>
      <c r="L78" s="215" t="s">
        <v>101</v>
      </c>
      <c r="M78" s="218">
        <f>M79+M80+M81+M82+M83+M84+M86+M87</f>
        <v>0</v>
      </c>
      <c r="N78" s="218">
        <f>N79+N80+N81+N82+N83+N84+N86+N87</f>
        <v>0</v>
      </c>
      <c r="O78" s="215" t="s">
        <v>101</v>
      </c>
      <c r="P78" s="289" t="s">
        <v>569</v>
      </c>
      <c r="Q78" s="215" t="s">
        <v>101</v>
      </c>
      <c r="R78" s="215" t="s">
        <v>101</v>
      </c>
      <c r="S78" s="218">
        <f>S79+S80+S81+S82+S83+S84+S86+S87</f>
        <v>0</v>
      </c>
      <c r="T78" s="218">
        <f>T79+T80+T81+T82+T83+T84+T86+T87</f>
        <v>0</v>
      </c>
      <c r="U78" s="215" t="s">
        <v>101</v>
      </c>
      <c r="V78" s="289" t="s">
        <v>569</v>
      </c>
      <c r="W78" s="215" t="s">
        <v>101</v>
      </c>
      <c r="X78" s="215" t="s">
        <v>101</v>
      </c>
      <c r="Y78" s="218">
        <f>Y79+Y80+Y81+Y82+Y83+Y84+Y86+Y87</f>
        <v>0</v>
      </c>
      <c r="Z78" s="218">
        <f>Z79+Z80+Z81+Z82+Z83+Z84+Z86+Z87</f>
        <v>0</v>
      </c>
      <c r="AA78" s="215" t="s">
        <v>101</v>
      </c>
      <c r="AB78" s="215" t="s">
        <v>101</v>
      </c>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row>
    <row r="79" spans="1:70" ht="19.5" customHeight="1" x14ac:dyDescent="0.25">
      <c r="A79" s="151" t="s">
        <v>208</v>
      </c>
      <c r="B79" s="152" t="s">
        <v>209</v>
      </c>
      <c r="C79" s="147" t="s">
        <v>101</v>
      </c>
      <c r="D79" s="289" t="s">
        <v>569</v>
      </c>
      <c r="E79" s="215" t="s">
        <v>101</v>
      </c>
      <c r="F79" s="215" t="s">
        <v>101</v>
      </c>
      <c r="G79" s="218">
        <v>0</v>
      </c>
      <c r="H79" s="218">
        <v>0</v>
      </c>
      <c r="I79" s="215" t="s">
        <v>101</v>
      </c>
      <c r="J79" s="289" t="s">
        <v>569</v>
      </c>
      <c r="K79" s="215" t="s">
        <v>101</v>
      </c>
      <c r="L79" s="215" t="s">
        <v>101</v>
      </c>
      <c r="M79" s="218">
        <v>0</v>
      </c>
      <c r="N79" s="218">
        <v>0</v>
      </c>
      <c r="O79" s="215" t="s">
        <v>101</v>
      </c>
      <c r="P79" s="289" t="s">
        <v>569</v>
      </c>
      <c r="Q79" s="215" t="s">
        <v>101</v>
      </c>
      <c r="R79" s="215" t="s">
        <v>101</v>
      </c>
      <c r="S79" s="218">
        <v>0</v>
      </c>
      <c r="T79" s="218">
        <v>0</v>
      </c>
      <c r="U79" s="215" t="s">
        <v>101</v>
      </c>
      <c r="V79" s="289" t="s">
        <v>569</v>
      </c>
      <c r="W79" s="215" t="s">
        <v>101</v>
      </c>
      <c r="X79" s="215" t="s">
        <v>101</v>
      </c>
      <c r="Y79" s="218">
        <v>0</v>
      </c>
      <c r="Z79" s="218">
        <v>0</v>
      </c>
      <c r="AA79" s="215" t="s">
        <v>101</v>
      </c>
      <c r="AB79" s="215" t="s">
        <v>101</v>
      </c>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row>
    <row r="80" spans="1:70" x14ac:dyDescent="0.25">
      <c r="A80" s="151" t="s">
        <v>210</v>
      </c>
      <c r="B80" s="152" t="s">
        <v>211</v>
      </c>
      <c r="C80" s="147" t="s">
        <v>101</v>
      </c>
      <c r="D80" s="289" t="s">
        <v>569</v>
      </c>
      <c r="E80" s="215" t="s">
        <v>101</v>
      </c>
      <c r="F80" s="215" t="s">
        <v>101</v>
      </c>
      <c r="G80" s="218">
        <v>0</v>
      </c>
      <c r="H80" s="218">
        <v>0</v>
      </c>
      <c r="I80" s="215" t="s">
        <v>101</v>
      </c>
      <c r="J80" s="289" t="s">
        <v>569</v>
      </c>
      <c r="K80" s="215" t="s">
        <v>101</v>
      </c>
      <c r="L80" s="215" t="s">
        <v>101</v>
      </c>
      <c r="M80" s="218">
        <v>0</v>
      </c>
      <c r="N80" s="218">
        <v>0</v>
      </c>
      <c r="O80" s="215" t="s">
        <v>101</v>
      </c>
      <c r="P80" s="289" t="s">
        <v>569</v>
      </c>
      <c r="Q80" s="215" t="s">
        <v>101</v>
      </c>
      <c r="R80" s="215" t="s">
        <v>101</v>
      </c>
      <c r="S80" s="218">
        <v>0</v>
      </c>
      <c r="T80" s="218">
        <v>0</v>
      </c>
      <c r="U80" s="215" t="s">
        <v>101</v>
      </c>
      <c r="V80" s="289" t="s">
        <v>569</v>
      </c>
      <c r="W80" s="215" t="s">
        <v>101</v>
      </c>
      <c r="X80" s="215" t="s">
        <v>101</v>
      </c>
      <c r="Y80" s="218">
        <v>0</v>
      </c>
      <c r="Z80" s="218">
        <v>0</v>
      </c>
      <c r="AA80" s="215" t="s">
        <v>101</v>
      </c>
      <c r="AB80" s="215" t="s">
        <v>101</v>
      </c>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row>
    <row r="81" spans="1:70" x14ac:dyDescent="0.25">
      <c r="A81" s="151" t="s">
        <v>212</v>
      </c>
      <c r="B81" s="152" t="s">
        <v>213</v>
      </c>
      <c r="C81" s="147" t="s">
        <v>101</v>
      </c>
      <c r="D81" s="289" t="s">
        <v>569</v>
      </c>
      <c r="E81" s="215" t="s">
        <v>101</v>
      </c>
      <c r="F81" s="215" t="s">
        <v>101</v>
      </c>
      <c r="G81" s="218">
        <v>0</v>
      </c>
      <c r="H81" s="218">
        <v>0</v>
      </c>
      <c r="I81" s="215" t="s">
        <v>101</v>
      </c>
      <c r="J81" s="289" t="s">
        <v>569</v>
      </c>
      <c r="K81" s="215" t="s">
        <v>101</v>
      </c>
      <c r="L81" s="215" t="s">
        <v>101</v>
      </c>
      <c r="M81" s="218">
        <v>0</v>
      </c>
      <c r="N81" s="218">
        <v>0</v>
      </c>
      <c r="O81" s="215" t="s">
        <v>101</v>
      </c>
      <c r="P81" s="289" t="s">
        <v>569</v>
      </c>
      <c r="Q81" s="215" t="s">
        <v>101</v>
      </c>
      <c r="R81" s="215" t="s">
        <v>101</v>
      </c>
      <c r="S81" s="218">
        <v>0</v>
      </c>
      <c r="T81" s="218">
        <v>0</v>
      </c>
      <c r="U81" s="215" t="s">
        <v>101</v>
      </c>
      <c r="V81" s="289" t="s">
        <v>569</v>
      </c>
      <c r="W81" s="215" t="s">
        <v>101</v>
      </c>
      <c r="X81" s="215" t="s">
        <v>101</v>
      </c>
      <c r="Y81" s="218">
        <v>0</v>
      </c>
      <c r="Z81" s="218">
        <v>0</v>
      </c>
      <c r="AA81" s="215" t="s">
        <v>101</v>
      </c>
      <c r="AB81" s="215" t="s">
        <v>101</v>
      </c>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row>
    <row r="82" spans="1:70" ht="17.25" customHeight="1" x14ac:dyDescent="0.25">
      <c r="A82" s="151" t="s">
        <v>214</v>
      </c>
      <c r="B82" s="152" t="s">
        <v>215</v>
      </c>
      <c r="C82" s="147" t="s">
        <v>101</v>
      </c>
      <c r="D82" s="289" t="s">
        <v>569</v>
      </c>
      <c r="E82" s="215" t="s">
        <v>101</v>
      </c>
      <c r="F82" s="215" t="s">
        <v>101</v>
      </c>
      <c r="G82" s="218">
        <v>0</v>
      </c>
      <c r="H82" s="218">
        <v>0</v>
      </c>
      <c r="I82" s="215" t="s">
        <v>101</v>
      </c>
      <c r="J82" s="289" t="s">
        <v>569</v>
      </c>
      <c r="K82" s="215" t="s">
        <v>101</v>
      </c>
      <c r="L82" s="215" t="s">
        <v>101</v>
      </c>
      <c r="M82" s="218">
        <v>0</v>
      </c>
      <c r="N82" s="218">
        <v>0</v>
      </c>
      <c r="O82" s="215" t="s">
        <v>101</v>
      </c>
      <c r="P82" s="289" t="s">
        <v>569</v>
      </c>
      <c r="Q82" s="215" t="s">
        <v>101</v>
      </c>
      <c r="R82" s="215" t="s">
        <v>101</v>
      </c>
      <c r="S82" s="218">
        <v>0</v>
      </c>
      <c r="T82" s="218">
        <v>0</v>
      </c>
      <c r="U82" s="215" t="s">
        <v>101</v>
      </c>
      <c r="V82" s="289" t="s">
        <v>569</v>
      </c>
      <c r="W82" s="215" t="s">
        <v>101</v>
      </c>
      <c r="X82" s="215" t="s">
        <v>101</v>
      </c>
      <c r="Y82" s="218">
        <v>0</v>
      </c>
      <c r="Z82" s="218">
        <v>0</v>
      </c>
      <c r="AA82" s="215" t="s">
        <v>101</v>
      </c>
      <c r="AB82" s="215" t="s">
        <v>101</v>
      </c>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row>
    <row r="83" spans="1:70" ht="31.5" customHeight="1" x14ac:dyDescent="0.25">
      <c r="A83" s="151" t="s">
        <v>216</v>
      </c>
      <c r="B83" s="152" t="s">
        <v>217</v>
      </c>
      <c r="C83" s="147" t="s">
        <v>101</v>
      </c>
      <c r="D83" s="289" t="s">
        <v>569</v>
      </c>
      <c r="E83" s="215" t="s">
        <v>101</v>
      </c>
      <c r="F83" s="215" t="s">
        <v>101</v>
      </c>
      <c r="G83" s="218">
        <v>0</v>
      </c>
      <c r="H83" s="218">
        <v>0</v>
      </c>
      <c r="I83" s="215" t="s">
        <v>101</v>
      </c>
      <c r="J83" s="289" t="s">
        <v>569</v>
      </c>
      <c r="K83" s="215" t="s">
        <v>101</v>
      </c>
      <c r="L83" s="215" t="s">
        <v>101</v>
      </c>
      <c r="M83" s="218">
        <v>0</v>
      </c>
      <c r="N83" s="218">
        <v>0</v>
      </c>
      <c r="O83" s="215" t="s">
        <v>101</v>
      </c>
      <c r="P83" s="289" t="s">
        <v>569</v>
      </c>
      <c r="Q83" s="215" t="s">
        <v>101</v>
      </c>
      <c r="R83" s="215" t="s">
        <v>101</v>
      </c>
      <c r="S83" s="218">
        <v>0</v>
      </c>
      <c r="T83" s="218">
        <v>0</v>
      </c>
      <c r="U83" s="215" t="s">
        <v>101</v>
      </c>
      <c r="V83" s="289" t="s">
        <v>569</v>
      </c>
      <c r="W83" s="215" t="s">
        <v>101</v>
      </c>
      <c r="X83" s="215" t="s">
        <v>101</v>
      </c>
      <c r="Y83" s="218">
        <v>0</v>
      </c>
      <c r="Z83" s="218">
        <v>0</v>
      </c>
      <c r="AA83" s="215" t="s">
        <v>101</v>
      </c>
      <c r="AB83" s="215" t="s">
        <v>101</v>
      </c>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row>
    <row r="84" spans="1:70" ht="15.75" customHeight="1" x14ac:dyDescent="0.25">
      <c r="A84" s="151" t="s">
        <v>218</v>
      </c>
      <c r="B84" s="152" t="s">
        <v>219</v>
      </c>
      <c r="C84" s="147" t="s">
        <v>101</v>
      </c>
      <c r="D84" s="289" t="s">
        <v>569</v>
      </c>
      <c r="E84" s="215" t="s">
        <v>101</v>
      </c>
      <c r="F84" s="215" t="s">
        <v>101</v>
      </c>
      <c r="G84" s="218">
        <f>G85</f>
        <v>0</v>
      </c>
      <c r="H84" s="218">
        <f>H85</f>
        <v>0</v>
      </c>
      <c r="I84" s="215" t="s">
        <v>101</v>
      </c>
      <c r="J84" s="289" t="s">
        <v>569</v>
      </c>
      <c r="K84" s="215" t="s">
        <v>101</v>
      </c>
      <c r="L84" s="215" t="s">
        <v>101</v>
      </c>
      <c r="M84" s="218">
        <f>M85</f>
        <v>0</v>
      </c>
      <c r="N84" s="218">
        <f>N85</f>
        <v>0</v>
      </c>
      <c r="O84" s="215" t="s">
        <v>101</v>
      </c>
      <c r="P84" s="289" t="s">
        <v>569</v>
      </c>
      <c r="Q84" s="215" t="s">
        <v>101</v>
      </c>
      <c r="R84" s="215" t="s">
        <v>101</v>
      </c>
      <c r="S84" s="218">
        <f>S85</f>
        <v>0</v>
      </c>
      <c r="T84" s="218">
        <f>T85</f>
        <v>0</v>
      </c>
      <c r="U84" s="215" t="s">
        <v>101</v>
      </c>
      <c r="V84" s="289" t="s">
        <v>569</v>
      </c>
      <c r="W84" s="215" t="s">
        <v>101</v>
      </c>
      <c r="X84" s="215" t="s">
        <v>101</v>
      </c>
      <c r="Y84" s="218">
        <f>Y85</f>
        <v>0</v>
      </c>
      <c r="Z84" s="218">
        <f>Z85</f>
        <v>0</v>
      </c>
      <c r="AA84" s="215" t="s">
        <v>101</v>
      </c>
      <c r="AB84" s="215" t="s">
        <v>101</v>
      </c>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row>
    <row r="85" spans="1:70" ht="16.5" customHeight="1" x14ac:dyDescent="0.25">
      <c r="A85" s="151" t="s">
        <v>218</v>
      </c>
      <c r="B85" s="169" t="s">
        <v>220</v>
      </c>
      <c r="C85" s="147" t="s">
        <v>101</v>
      </c>
      <c r="D85" s="289" t="s">
        <v>573</v>
      </c>
      <c r="E85" s="215" t="s">
        <v>101</v>
      </c>
      <c r="F85" s="215" t="s">
        <v>101</v>
      </c>
      <c r="G85" s="218">
        <v>0</v>
      </c>
      <c r="H85" s="218">
        <v>0</v>
      </c>
      <c r="I85" s="215" t="s">
        <v>101</v>
      </c>
      <c r="J85" s="289" t="s">
        <v>573</v>
      </c>
      <c r="K85" s="215" t="s">
        <v>101</v>
      </c>
      <c r="L85" s="215" t="s">
        <v>101</v>
      </c>
      <c r="M85" s="218">
        <v>0</v>
      </c>
      <c r="N85" s="218">
        <v>0</v>
      </c>
      <c r="O85" s="215" t="s">
        <v>101</v>
      </c>
      <c r="P85" s="289" t="s">
        <v>569</v>
      </c>
      <c r="Q85" s="215" t="s">
        <v>101</v>
      </c>
      <c r="R85" s="215" t="s">
        <v>101</v>
      </c>
      <c r="S85" s="218">
        <v>0</v>
      </c>
      <c r="T85" s="218">
        <v>0</v>
      </c>
      <c r="U85" s="215" t="s">
        <v>101</v>
      </c>
      <c r="V85" s="289" t="s">
        <v>569</v>
      </c>
      <c r="W85" s="215" t="s">
        <v>101</v>
      </c>
      <c r="X85" s="215" t="s">
        <v>101</v>
      </c>
      <c r="Y85" s="218">
        <v>0</v>
      </c>
      <c r="Z85" s="218">
        <v>0</v>
      </c>
      <c r="AA85" s="215" t="s">
        <v>101</v>
      </c>
      <c r="AB85" s="215" t="s">
        <v>101</v>
      </c>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row>
    <row r="86" spans="1:70" ht="15.75" customHeight="1" x14ac:dyDescent="0.25">
      <c r="A86" s="151" t="s">
        <v>221</v>
      </c>
      <c r="B86" s="152" t="s">
        <v>222</v>
      </c>
      <c r="C86" s="147" t="s">
        <v>101</v>
      </c>
      <c r="D86" s="289" t="s">
        <v>569</v>
      </c>
      <c r="E86" s="215" t="s">
        <v>101</v>
      </c>
      <c r="F86" s="215" t="s">
        <v>101</v>
      </c>
      <c r="G86" s="218">
        <v>0</v>
      </c>
      <c r="H86" s="218">
        <v>0</v>
      </c>
      <c r="I86" s="215" t="s">
        <v>101</v>
      </c>
      <c r="J86" s="289" t="s">
        <v>569</v>
      </c>
      <c r="K86" s="215" t="s">
        <v>101</v>
      </c>
      <c r="L86" s="215" t="s">
        <v>101</v>
      </c>
      <c r="M86" s="218">
        <v>0</v>
      </c>
      <c r="N86" s="218">
        <v>0</v>
      </c>
      <c r="O86" s="215" t="s">
        <v>101</v>
      </c>
      <c r="P86" s="289" t="s">
        <v>569</v>
      </c>
      <c r="Q86" s="215" t="s">
        <v>101</v>
      </c>
      <c r="R86" s="215" t="s">
        <v>101</v>
      </c>
      <c r="S86" s="218">
        <v>0</v>
      </c>
      <c r="T86" s="218">
        <v>0</v>
      </c>
      <c r="U86" s="215" t="s">
        <v>101</v>
      </c>
      <c r="V86" s="289" t="s">
        <v>569</v>
      </c>
      <c r="W86" s="215" t="s">
        <v>101</v>
      </c>
      <c r="X86" s="215" t="s">
        <v>101</v>
      </c>
      <c r="Y86" s="218">
        <v>0</v>
      </c>
      <c r="Z86" s="218">
        <v>0</v>
      </c>
      <c r="AA86" s="215" t="s">
        <v>101</v>
      </c>
      <c r="AB86" s="215" t="s">
        <v>101</v>
      </c>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row>
    <row r="87" spans="1:70" ht="16.5" customHeight="1" x14ac:dyDescent="0.25">
      <c r="A87" s="151" t="s">
        <v>223</v>
      </c>
      <c r="B87" s="152" t="s">
        <v>224</v>
      </c>
      <c r="C87" s="147" t="s">
        <v>101</v>
      </c>
      <c r="D87" s="289" t="s">
        <v>569</v>
      </c>
      <c r="E87" s="215" t="s">
        <v>101</v>
      </c>
      <c r="F87" s="215" t="s">
        <v>101</v>
      </c>
      <c r="G87" s="218">
        <v>0</v>
      </c>
      <c r="H87" s="218">
        <v>0</v>
      </c>
      <c r="I87" s="215" t="s">
        <v>101</v>
      </c>
      <c r="J87" s="289" t="s">
        <v>569</v>
      </c>
      <c r="K87" s="215" t="s">
        <v>101</v>
      </c>
      <c r="L87" s="215" t="s">
        <v>101</v>
      </c>
      <c r="M87" s="218">
        <v>0</v>
      </c>
      <c r="N87" s="218">
        <v>0</v>
      </c>
      <c r="O87" s="215" t="s">
        <v>101</v>
      </c>
      <c r="P87" s="289" t="s">
        <v>569</v>
      </c>
      <c r="Q87" s="215" t="s">
        <v>101</v>
      </c>
      <c r="R87" s="215" t="s">
        <v>101</v>
      </c>
      <c r="S87" s="218">
        <v>0</v>
      </c>
      <c r="T87" s="218">
        <v>0</v>
      </c>
      <c r="U87" s="215" t="s">
        <v>101</v>
      </c>
      <c r="V87" s="289" t="s">
        <v>569</v>
      </c>
      <c r="W87" s="215" t="s">
        <v>101</v>
      </c>
      <c r="X87" s="215" t="s">
        <v>101</v>
      </c>
      <c r="Y87" s="218">
        <v>0</v>
      </c>
      <c r="Z87" s="218">
        <v>0</v>
      </c>
      <c r="AA87" s="215" t="s">
        <v>101</v>
      </c>
      <c r="AB87" s="215" t="s">
        <v>101</v>
      </c>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row>
    <row r="88" spans="1:70" ht="16.5" customHeight="1" x14ac:dyDescent="0.25">
      <c r="A88" s="151" t="s">
        <v>225</v>
      </c>
      <c r="B88" s="152" t="s">
        <v>226</v>
      </c>
      <c r="C88" s="147" t="s">
        <v>101</v>
      </c>
      <c r="D88" s="289" t="s">
        <v>569</v>
      </c>
      <c r="E88" s="215" t="s">
        <v>101</v>
      </c>
      <c r="F88" s="215" t="s">
        <v>101</v>
      </c>
      <c r="G88" s="218">
        <f>SUM(G89:G90)</f>
        <v>0</v>
      </c>
      <c r="H88" s="218">
        <f>SUM(H89:H90)</f>
        <v>0</v>
      </c>
      <c r="I88" s="215" t="s">
        <v>101</v>
      </c>
      <c r="J88" s="289" t="s">
        <v>569</v>
      </c>
      <c r="K88" s="215" t="s">
        <v>101</v>
      </c>
      <c r="L88" s="215" t="s">
        <v>101</v>
      </c>
      <c r="M88" s="218">
        <f>SUM(M89:M90)</f>
        <v>0</v>
      </c>
      <c r="N88" s="218">
        <f>SUM(N89:N90)</f>
        <v>0</v>
      </c>
      <c r="O88" s="215" t="s">
        <v>101</v>
      </c>
      <c r="P88" s="289" t="s">
        <v>569</v>
      </c>
      <c r="Q88" s="215" t="s">
        <v>101</v>
      </c>
      <c r="R88" s="215" t="s">
        <v>101</v>
      </c>
      <c r="S88" s="218">
        <f>SUM(S89:S90)</f>
        <v>0</v>
      </c>
      <c r="T88" s="218">
        <f>SUM(T89:T90)</f>
        <v>0</v>
      </c>
      <c r="U88" s="215" t="s">
        <v>101</v>
      </c>
      <c r="V88" s="289" t="s">
        <v>569</v>
      </c>
      <c r="W88" s="215" t="s">
        <v>101</v>
      </c>
      <c r="X88" s="215" t="s">
        <v>101</v>
      </c>
      <c r="Y88" s="218">
        <f>SUM(Y89:Y90)</f>
        <v>0</v>
      </c>
      <c r="Z88" s="218">
        <f>SUM(Z89:Z90)</f>
        <v>0</v>
      </c>
      <c r="AA88" s="215" t="s">
        <v>101</v>
      </c>
      <c r="AB88" s="215" t="s">
        <v>101</v>
      </c>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row>
    <row r="89" spans="1:70" x14ac:dyDescent="0.25">
      <c r="A89" s="151" t="s">
        <v>227</v>
      </c>
      <c r="B89" s="152" t="s">
        <v>228</v>
      </c>
      <c r="C89" s="147" t="s">
        <v>101</v>
      </c>
      <c r="D89" s="289" t="s">
        <v>569</v>
      </c>
      <c r="E89" s="215" t="s">
        <v>101</v>
      </c>
      <c r="F89" s="215" t="s">
        <v>101</v>
      </c>
      <c r="G89" s="218">
        <v>0</v>
      </c>
      <c r="H89" s="218">
        <v>0</v>
      </c>
      <c r="I89" s="215" t="s">
        <v>101</v>
      </c>
      <c r="J89" s="289" t="s">
        <v>569</v>
      </c>
      <c r="K89" s="215" t="s">
        <v>101</v>
      </c>
      <c r="L89" s="215" t="s">
        <v>101</v>
      </c>
      <c r="M89" s="218">
        <v>0</v>
      </c>
      <c r="N89" s="218">
        <v>0</v>
      </c>
      <c r="O89" s="215" t="s">
        <v>101</v>
      </c>
      <c r="P89" s="289" t="s">
        <v>569</v>
      </c>
      <c r="Q89" s="215" t="s">
        <v>101</v>
      </c>
      <c r="R89" s="215" t="s">
        <v>101</v>
      </c>
      <c r="S89" s="218">
        <v>0</v>
      </c>
      <c r="T89" s="218">
        <v>0</v>
      </c>
      <c r="U89" s="215" t="s">
        <v>101</v>
      </c>
      <c r="V89" s="289" t="s">
        <v>569</v>
      </c>
      <c r="W89" s="215" t="s">
        <v>101</v>
      </c>
      <c r="X89" s="215" t="s">
        <v>101</v>
      </c>
      <c r="Y89" s="218">
        <v>0</v>
      </c>
      <c r="Z89" s="218">
        <v>0</v>
      </c>
      <c r="AA89" s="215" t="s">
        <v>101</v>
      </c>
      <c r="AB89" s="215" t="s">
        <v>101</v>
      </c>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row>
    <row r="90" spans="1:70" ht="18.75" customHeight="1" x14ac:dyDescent="0.25">
      <c r="A90" s="151" t="s">
        <v>229</v>
      </c>
      <c r="B90" s="152" t="s">
        <v>230</v>
      </c>
      <c r="C90" s="147" t="s">
        <v>101</v>
      </c>
      <c r="D90" s="289" t="s">
        <v>569</v>
      </c>
      <c r="E90" s="215" t="s">
        <v>101</v>
      </c>
      <c r="F90" s="215" t="s">
        <v>101</v>
      </c>
      <c r="G90" s="218">
        <v>0</v>
      </c>
      <c r="H90" s="218">
        <v>0</v>
      </c>
      <c r="I90" s="215" t="s">
        <v>101</v>
      </c>
      <c r="J90" s="289" t="s">
        <v>569</v>
      </c>
      <c r="K90" s="215" t="s">
        <v>101</v>
      </c>
      <c r="L90" s="215" t="s">
        <v>101</v>
      </c>
      <c r="M90" s="218">
        <v>0</v>
      </c>
      <c r="N90" s="218">
        <v>0</v>
      </c>
      <c r="O90" s="215" t="s">
        <v>101</v>
      </c>
      <c r="P90" s="289" t="s">
        <v>569</v>
      </c>
      <c r="Q90" s="215" t="s">
        <v>101</v>
      </c>
      <c r="R90" s="215" t="s">
        <v>101</v>
      </c>
      <c r="S90" s="218">
        <v>0</v>
      </c>
      <c r="T90" s="218">
        <v>0</v>
      </c>
      <c r="U90" s="215" t="s">
        <v>101</v>
      </c>
      <c r="V90" s="289" t="s">
        <v>569</v>
      </c>
      <c r="W90" s="215" t="s">
        <v>101</v>
      </c>
      <c r="X90" s="215" t="s">
        <v>101</v>
      </c>
      <c r="Y90" s="218">
        <v>0</v>
      </c>
      <c r="Z90" s="218">
        <v>0</v>
      </c>
      <c r="AA90" s="215" t="s">
        <v>101</v>
      </c>
      <c r="AB90" s="215" t="s">
        <v>101</v>
      </c>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row>
    <row r="91" spans="1:70" ht="32.25" customHeight="1" x14ac:dyDescent="0.25">
      <c r="A91" s="151" t="s">
        <v>231</v>
      </c>
      <c r="B91" s="152" t="s">
        <v>232</v>
      </c>
      <c r="C91" s="147" t="s">
        <v>101</v>
      </c>
      <c r="D91" s="289" t="s">
        <v>569</v>
      </c>
      <c r="E91" s="215" t="s">
        <v>101</v>
      </c>
      <c r="F91" s="215" t="s">
        <v>101</v>
      </c>
      <c r="G91" s="218">
        <f>SUM(G92:G93)</f>
        <v>0</v>
      </c>
      <c r="H91" s="218">
        <f>SUM(H92:H93)</f>
        <v>0</v>
      </c>
      <c r="I91" s="215" t="s">
        <v>101</v>
      </c>
      <c r="J91" s="289" t="s">
        <v>569</v>
      </c>
      <c r="K91" s="215" t="s">
        <v>101</v>
      </c>
      <c r="L91" s="215" t="s">
        <v>101</v>
      </c>
      <c r="M91" s="218">
        <f>SUM(M92:M93)</f>
        <v>0</v>
      </c>
      <c r="N91" s="218">
        <f>SUM(N92:N93)</f>
        <v>0</v>
      </c>
      <c r="O91" s="215" t="s">
        <v>101</v>
      </c>
      <c r="P91" s="289" t="s">
        <v>569</v>
      </c>
      <c r="Q91" s="215" t="s">
        <v>101</v>
      </c>
      <c r="R91" s="215" t="s">
        <v>101</v>
      </c>
      <c r="S91" s="218">
        <f>SUM(S92:S93)</f>
        <v>0</v>
      </c>
      <c r="T91" s="218">
        <f>SUM(T92:T93)</f>
        <v>0</v>
      </c>
      <c r="U91" s="215" t="s">
        <v>101</v>
      </c>
      <c r="V91" s="289" t="s">
        <v>569</v>
      </c>
      <c r="W91" s="215" t="s">
        <v>101</v>
      </c>
      <c r="X91" s="215" t="s">
        <v>101</v>
      </c>
      <c r="Y91" s="218">
        <f>SUM(Y92:Y93)</f>
        <v>0</v>
      </c>
      <c r="Z91" s="218">
        <f>SUM(Z92:Z93)</f>
        <v>0</v>
      </c>
      <c r="AA91" s="215" t="s">
        <v>101</v>
      </c>
      <c r="AB91" s="215" t="s">
        <v>101</v>
      </c>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row>
    <row r="92" spans="1:70" ht="33" customHeight="1" x14ac:dyDescent="0.25">
      <c r="A92" s="151" t="s">
        <v>233</v>
      </c>
      <c r="B92" s="152" t="s">
        <v>234</v>
      </c>
      <c r="C92" s="147" t="s">
        <v>101</v>
      </c>
      <c r="D92" s="289" t="s">
        <v>569</v>
      </c>
      <c r="E92" s="215" t="s">
        <v>101</v>
      </c>
      <c r="F92" s="215" t="s">
        <v>101</v>
      </c>
      <c r="G92" s="218">
        <v>0</v>
      </c>
      <c r="H92" s="218">
        <v>0</v>
      </c>
      <c r="I92" s="215" t="s">
        <v>101</v>
      </c>
      <c r="J92" s="289" t="s">
        <v>569</v>
      </c>
      <c r="K92" s="215" t="s">
        <v>101</v>
      </c>
      <c r="L92" s="215" t="s">
        <v>101</v>
      </c>
      <c r="M92" s="218">
        <v>0</v>
      </c>
      <c r="N92" s="218">
        <v>0</v>
      </c>
      <c r="O92" s="215" t="s">
        <v>101</v>
      </c>
      <c r="P92" s="289" t="s">
        <v>569</v>
      </c>
      <c r="Q92" s="215" t="s">
        <v>101</v>
      </c>
      <c r="R92" s="215" t="s">
        <v>101</v>
      </c>
      <c r="S92" s="218">
        <v>0</v>
      </c>
      <c r="T92" s="218">
        <v>0</v>
      </c>
      <c r="U92" s="215" t="s">
        <v>101</v>
      </c>
      <c r="V92" s="289" t="s">
        <v>569</v>
      </c>
      <c r="W92" s="215" t="s">
        <v>101</v>
      </c>
      <c r="X92" s="215" t="s">
        <v>101</v>
      </c>
      <c r="Y92" s="218">
        <v>0</v>
      </c>
      <c r="Z92" s="218">
        <v>0</v>
      </c>
      <c r="AA92" s="215" t="s">
        <v>101</v>
      </c>
      <c r="AB92" s="215" t="s">
        <v>101</v>
      </c>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row>
    <row r="93" spans="1:70" ht="31.5" customHeight="1" x14ac:dyDescent="0.25">
      <c r="A93" s="151" t="s">
        <v>235</v>
      </c>
      <c r="B93" s="152" t="s">
        <v>236</v>
      </c>
      <c r="C93" s="147" t="s">
        <v>101</v>
      </c>
      <c r="D93" s="289" t="s">
        <v>569</v>
      </c>
      <c r="E93" s="215" t="s">
        <v>101</v>
      </c>
      <c r="F93" s="215" t="s">
        <v>101</v>
      </c>
      <c r="G93" s="218">
        <v>0</v>
      </c>
      <c r="H93" s="218">
        <v>0</v>
      </c>
      <c r="I93" s="215" t="s">
        <v>101</v>
      </c>
      <c r="J93" s="289" t="s">
        <v>569</v>
      </c>
      <c r="K93" s="215" t="s">
        <v>101</v>
      </c>
      <c r="L93" s="215" t="s">
        <v>101</v>
      </c>
      <c r="M93" s="218">
        <v>0</v>
      </c>
      <c r="N93" s="218">
        <v>0</v>
      </c>
      <c r="O93" s="215" t="s">
        <v>101</v>
      </c>
      <c r="P93" s="289" t="s">
        <v>569</v>
      </c>
      <c r="Q93" s="215" t="s">
        <v>101</v>
      </c>
      <c r="R93" s="215" t="s">
        <v>101</v>
      </c>
      <c r="S93" s="218">
        <v>0</v>
      </c>
      <c r="T93" s="218">
        <v>0</v>
      </c>
      <c r="U93" s="215" t="s">
        <v>101</v>
      </c>
      <c r="V93" s="289" t="s">
        <v>569</v>
      </c>
      <c r="W93" s="215" t="s">
        <v>101</v>
      </c>
      <c r="X93" s="215" t="s">
        <v>101</v>
      </c>
      <c r="Y93" s="218">
        <v>0</v>
      </c>
      <c r="Z93" s="218">
        <v>0</v>
      </c>
      <c r="AA93" s="215" t="s">
        <v>101</v>
      </c>
      <c r="AB93" s="215" t="s">
        <v>101</v>
      </c>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row>
    <row r="94" spans="1:70" ht="17.25" customHeight="1" x14ac:dyDescent="0.25">
      <c r="A94" s="151" t="s">
        <v>237</v>
      </c>
      <c r="B94" s="152" t="s">
        <v>238</v>
      </c>
      <c r="C94" s="147" t="s">
        <v>101</v>
      </c>
      <c r="D94" s="289" t="s">
        <v>569</v>
      </c>
      <c r="E94" s="215" t="s">
        <v>101</v>
      </c>
      <c r="F94" s="215" t="s">
        <v>101</v>
      </c>
      <c r="G94" s="218">
        <f>SUM(G95:G103)</f>
        <v>0.3</v>
      </c>
      <c r="H94" s="218">
        <f>SUM(H95:H103)</f>
        <v>0.25</v>
      </c>
      <c r="I94" s="215" t="s">
        <v>101</v>
      </c>
      <c r="J94" s="289" t="s">
        <v>569</v>
      </c>
      <c r="K94" s="215" t="s">
        <v>101</v>
      </c>
      <c r="L94" s="215" t="s">
        <v>101</v>
      </c>
      <c r="M94" s="218">
        <f>SUM(M95:M103)</f>
        <v>0.753</v>
      </c>
      <c r="N94" s="218">
        <f>SUM(N95:N103)</f>
        <v>0.25</v>
      </c>
      <c r="O94" s="215" t="s">
        <v>101</v>
      </c>
      <c r="P94" s="289" t="s">
        <v>569</v>
      </c>
      <c r="Q94" s="215" t="s">
        <v>101</v>
      </c>
      <c r="R94" s="215" t="s">
        <v>101</v>
      </c>
      <c r="S94" s="218">
        <f>SUM(S95:S103)</f>
        <v>4.41</v>
      </c>
      <c r="T94" s="218">
        <f>SUM(T95:T103)</f>
        <v>0.5</v>
      </c>
      <c r="U94" s="215" t="s">
        <v>101</v>
      </c>
      <c r="V94" s="289" t="s">
        <v>569</v>
      </c>
      <c r="W94" s="215" t="s">
        <v>101</v>
      </c>
      <c r="X94" s="215" t="s">
        <v>101</v>
      </c>
      <c r="Y94" s="218">
        <f>SUM(Y95:Y103)</f>
        <v>1.2</v>
      </c>
      <c r="Z94" s="218">
        <f>SUM(Z95:Z103)</f>
        <v>0</v>
      </c>
      <c r="AA94" s="215" t="s">
        <v>101</v>
      </c>
      <c r="AB94" s="215" t="s">
        <v>101</v>
      </c>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row>
    <row r="95" spans="1:70" ht="17.25" customHeight="1" x14ac:dyDescent="0.25">
      <c r="A95" s="151" t="s">
        <v>237</v>
      </c>
      <c r="B95" s="164" t="s">
        <v>239</v>
      </c>
      <c r="C95" s="147" t="s">
        <v>240</v>
      </c>
      <c r="D95" s="289" t="s">
        <v>569</v>
      </c>
      <c r="E95" s="215" t="s">
        <v>101</v>
      </c>
      <c r="F95" s="215" t="s">
        <v>101</v>
      </c>
      <c r="G95" s="218">
        <v>0</v>
      </c>
      <c r="H95" s="218">
        <v>0</v>
      </c>
      <c r="I95" s="215" t="s">
        <v>101</v>
      </c>
      <c r="J95" s="289" t="s">
        <v>569</v>
      </c>
      <c r="K95" s="215" t="s">
        <v>101</v>
      </c>
      <c r="L95" s="215" t="s">
        <v>101</v>
      </c>
      <c r="M95" s="218">
        <v>0</v>
      </c>
      <c r="N95" s="218">
        <v>0</v>
      </c>
      <c r="O95" s="215" t="s">
        <v>101</v>
      </c>
      <c r="P95" s="289" t="s">
        <v>569</v>
      </c>
      <c r="Q95" s="215" t="s">
        <v>101</v>
      </c>
      <c r="R95" s="215" t="s">
        <v>101</v>
      </c>
      <c r="S95" s="218">
        <v>0</v>
      </c>
      <c r="T95" s="218">
        <v>0</v>
      </c>
      <c r="U95" s="215" t="s">
        <v>101</v>
      </c>
      <c r="V95" s="289" t="s">
        <v>569</v>
      </c>
      <c r="W95" s="215" t="s">
        <v>101</v>
      </c>
      <c r="X95" s="215" t="s">
        <v>101</v>
      </c>
      <c r="Y95" s="218">
        <v>0</v>
      </c>
      <c r="Z95" s="218">
        <v>0</v>
      </c>
      <c r="AA95" s="215" t="s">
        <v>101</v>
      </c>
      <c r="AB95" s="215" t="s">
        <v>101</v>
      </c>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row>
    <row r="96" spans="1:70" ht="48.75" customHeight="1" x14ac:dyDescent="0.25">
      <c r="A96" s="151" t="s">
        <v>237</v>
      </c>
      <c r="B96" s="164" t="s">
        <v>241</v>
      </c>
      <c r="C96" s="147" t="s">
        <v>242</v>
      </c>
      <c r="D96" s="289" t="s">
        <v>569</v>
      </c>
      <c r="E96" s="215" t="s">
        <v>101</v>
      </c>
      <c r="F96" s="215" t="s">
        <v>101</v>
      </c>
      <c r="G96" s="218">
        <v>0</v>
      </c>
      <c r="H96" s="218">
        <v>0</v>
      </c>
      <c r="I96" s="215" t="s">
        <v>101</v>
      </c>
      <c r="J96" s="289" t="s">
        <v>569</v>
      </c>
      <c r="K96" s="215" t="s">
        <v>101</v>
      </c>
      <c r="L96" s="215" t="s">
        <v>101</v>
      </c>
      <c r="M96" s="218">
        <v>0</v>
      </c>
      <c r="N96" s="218">
        <v>0</v>
      </c>
      <c r="O96" s="215" t="s">
        <v>101</v>
      </c>
      <c r="P96" s="290" t="s">
        <v>570</v>
      </c>
      <c r="Q96" s="215" t="s">
        <v>101</v>
      </c>
      <c r="R96" s="215" t="s">
        <v>101</v>
      </c>
      <c r="S96" s="218">
        <v>1</v>
      </c>
      <c r="T96" s="218">
        <v>0</v>
      </c>
      <c r="U96" s="215" t="s">
        <v>101</v>
      </c>
      <c r="V96" s="290" t="s">
        <v>569</v>
      </c>
      <c r="W96" s="215" t="s">
        <v>101</v>
      </c>
      <c r="X96" s="215" t="s">
        <v>101</v>
      </c>
      <c r="Y96" s="218">
        <v>0</v>
      </c>
      <c r="Z96" s="218">
        <v>0</v>
      </c>
      <c r="AA96" s="215" t="s">
        <v>101</v>
      </c>
      <c r="AB96" s="223" t="s">
        <v>359</v>
      </c>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row>
    <row r="97" spans="1:70" ht="34.5" customHeight="1" x14ac:dyDescent="0.25">
      <c r="A97" s="151" t="s">
        <v>237</v>
      </c>
      <c r="B97" s="164" t="s">
        <v>243</v>
      </c>
      <c r="C97" s="147" t="s">
        <v>244</v>
      </c>
      <c r="D97" s="289" t="s">
        <v>569</v>
      </c>
      <c r="E97" s="215" t="s">
        <v>101</v>
      </c>
      <c r="F97" s="215" t="s">
        <v>101</v>
      </c>
      <c r="G97" s="218">
        <v>0</v>
      </c>
      <c r="H97" s="218">
        <v>0</v>
      </c>
      <c r="I97" s="215" t="s">
        <v>101</v>
      </c>
      <c r="J97" s="289" t="s">
        <v>569</v>
      </c>
      <c r="K97" s="215" t="s">
        <v>101</v>
      </c>
      <c r="L97" s="215" t="s">
        <v>101</v>
      </c>
      <c r="M97" s="218">
        <v>0</v>
      </c>
      <c r="N97" s="218">
        <v>0</v>
      </c>
      <c r="O97" s="215" t="s">
        <v>101</v>
      </c>
      <c r="P97" s="290" t="s">
        <v>570</v>
      </c>
      <c r="Q97" s="215" t="s">
        <v>101</v>
      </c>
      <c r="R97" s="215" t="s">
        <v>101</v>
      </c>
      <c r="S97" s="218">
        <v>3.41</v>
      </c>
      <c r="T97" s="218">
        <v>0</v>
      </c>
      <c r="U97" s="215" t="s">
        <v>101</v>
      </c>
      <c r="V97" s="290" t="s">
        <v>569</v>
      </c>
      <c r="W97" s="215" t="s">
        <v>101</v>
      </c>
      <c r="X97" s="215" t="s">
        <v>101</v>
      </c>
      <c r="Y97" s="218">
        <v>0</v>
      </c>
      <c r="Z97" s="218">
        <v>0</v>
      </c>
      <c r="AA97" s="215" t="s">
        <v>101</v>
      </c>
      <c r="AB97" s="223" t="s">
        <v>359</v>
      </c>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row>
    <row r="98" spans="1:70" ht="16.5" customHeight="1" x14ac:dyDescent="0.25">
      <c r="A98" s="151" t="s">
        <v>237</v>
      </c>
      <c r="B98" s="164" t="s">
        <v>245</v>
      </c>
      <c r="C98" s="147" t="s">
        <v>246</v>
      </c>
      <c r="D98" s="289" t="s">
        <v>569</v>
      </c>
      <c r="E98" s="215" t="s">
        <v>101</v>
      </c>
      <c r="F98" s="215" t="s">
        <v>101</v>
      </c>
      <c r="G98" s="218">
        <v>0</v>
      </c>
      <c r="H98" s="218">
        <v>0</v>
      </c>
      <c r="I98" s="215" t="s">
        <v>101</v>
      </c>
      <c r="J98" s="289" t="s">
        <v>569</v>
      </c>
      <c r="K98" s="215" t="s">
        <v>101</v>
      </c>
      <c r="L98" s="215" t="s">
        <v>101</v>
      </c>
      <c r="M98" s="218">
        <v>0</v>
      </c>
      <c r="N98" s="218">
        <v>0</v>
      </c>
      <c r="O98" s="215" t="s">
        <v>101</v>
      </c>
      <c r="P98" s="290" t="s">
        <v>569</v>
      </c>
      <c r="Q98" s="215" t="s">
        <v>101</v>
      </c>
      <c r="R98" s="215" t="s">
        <v>101</v>
      </c>
      <c r="S98" s="218">
        <v>0</v>
      </c>
      <c r="T98" s="218">
        <v>0</v>
      </c>
      <c r="U98" s="215" t="s">
        <v>101</v>
      </c>
      <c r="V98" s="290" t="s">
        <v>569</v>
      </c>
      <c r="W98" s="215" t="s">
        <v>101</v>
      </c>
      <c r="X98" s="215" t="s">
        <v>101</v>
      </c>
      <c r="Y98" s="218">
        <v>0</v>
      </c>
      <c r="Z98" s="218">
        <v>0</v>
      </c>
      <c r="AA98" s="215" t="s">
        <v>101</v>
      </c>
      <c r="AB98" s="223" t="s">
        <v>101</v>
      </c>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row>
    <row r="99" spans="1:70" ht="33.75" customHeight="1" x14ac:dyDescent="0.25">
      <c r="A99" s="151" t="s">
        <v>237</v>
      </c>
      <c r="B99" s="171" t="s">
        <v>247</v>
      </c>
      <c r="C99" s="147" t="s">
        <v>248</v>
      </c>
      <c r="D99" s="289" t="s">
        <v>569</v>
      </c>
      <c r="E99" s="215" t="s">
        <v>101</v>
      </c>
      <c r="F99" s="215" t="s">
        <v>101</v>
      </c>
      <c r="G99" s="218">
        <v>0</v>
      </c>
      <c r="H99" s="218">
        <v>0</v>
      </c>
      <c r="I99" s="215" t="s">
        <v>101</v>
      </c>
      <c r="J99" s="289" t="s">
        <v>569</v>
      </c>
      <c r="K99" s="215" t="s">
        <v>101</v>
      </c>
      <c r="L99" s="215" t="s">
        <v>101</v>
      </c>
      <c r="M99" s="218">
        <v>0</v>
      </c>
      <c r="N99" s="218">
        <v>0</v>
      </c>
      <c r="O99" s="215" t="s">
        <v>101</v>
      </c>
      <c r="P99" s="290" t="s">
        <v>569</v>
      </c>
      <c r="Q99" s="215" t="s">
        <v>101</v>
      </c>
      <c r="R99" s="215" t="s">
        <v>101</v>
      </c>
      <c r="S99" s="218">
        <v>0</v>
      </c>
      <c r="T99" s="218">
        <v>0</v>
      </c>
      <c r="U99" s="215" t="s">
        <v>101</v>
      </c>
      <c r="V99" s="290" t="s">
        <v>573</v>
      </c>
      <c r="W99" s="215">
        <v>0.25</v>
      </c>
      <c r="X99" s="215" t="s">
        <v>101</v>
      </c>
      <c r="Y99" s="218">
        <v>0.6</v>
      </c>
      <c r="Z99" s="218">
        <v>0</v>
      </c>
      <c r="AA99" s="215" t="s">
        <v>101</v>
      </c>
      <c r="AB99" s="223" t="s">
        <v>360</v>
      </c>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row>
    <row r="100" spans="1:70" ht="30.75" customHeight="1" x14ac:dyDescent="0.25">
      <c r="A100" s="151" t="s">
        <v>237</v>
      </c>
      <c r="B100" s="171" t="s">
        <v>249</v>
      </c>
      <c r="C100" s="147" t="s">
        <v>250</v>
      </c>
      <c r="D100" s="289" t="s">
        <v>569</v>
      </c>
      <c r="E100" s="215" t="s">
        <v>101</v>
      </c>
      <c r="F100" s="215" t="s">
        <v>101</v>
      </c>
      <c r="G100" s="218">
        <v>0</v>
      </c>
      <c r="H100" s="218">
        <v>0</v>
      </c>
      <c r="I100" s="215" t="s">
        <v>101</v>
      </c>
      <c r="J100" s="289" t="s">
        <v>569</v>
      </c>
      <c r="K100" s="215" t="s">
        <v>101</v>
      </c>
      <c r="L100" s="215" t="s">
        <v>101</v>
      </c>
      <c r="M100" s="218">
        <v>0</v>
      </c>
      <c r="N100" s="218">
        <v>0</v>
      </c>
      <c r="O100" s="215" t="s">
        <v>101</v>
      </c>
      <c r="P100" s="290" t="s">
        <v>569</v>
      </c>
      <c r="Q100" s="215" t="s">
        <v>101</v>
      </c>
      <c r="R100" s="215" t="s">
        <v>101</v>
      </c>
      <c r="S100" s="218">
        <v>0</v>
      </c>
      <c r="T100" s="218">
        <v>0</v>
      </c>
      <c r="U100" s="215" t="s">
        <v>101</v>
      </c>
      <c r="V100" s="290" t="s">
        <v>573</v>
      </c>
      <c r="W100" s="215">
        <v>0.25</v>
      </c>
      <c r="X100" s="215" t="s">
        <v>101</v>
      </c>
      <c r="Y100" s="218">
        <v>0.6</v>
      </c>
      <c r="Z100" s="218">
        <v>0</v>
      </c>
      <c r="AA100" s="215" t="s">
        <v>101</v>
      </c>
      <c r="AB100" s="223" t="s">
        <v>360</v>
      </c>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row>
    <row r="101" spans="1:70" ht="45" x14ac:dyDescent="0.25">
      <c r="A101" s="151" t="s">
        <v>237</v>
      </c>
      <c r="B101" s="168" t="s">
        <v>251</v>
      </c>
      <c r="C101" s="147" t="s">
        <v>252</v>
      </c>
      <c r="D101" s="289" t="s">
        <v>569</v>
      </c>
      <c r="E101" s="215" t="s">
        <v>101</v>
      </c>
      <c r="F101" s="215" t="s">
        <v>101</v>
      </c>
      <c r="G101" s="218">
        <v>0</v>
      </c>
      <c r="H101" s="218">
        <v>0</v>
      </c>
      <c r="I101" s="215" t="s">
        <v>101</v>
      </c>
      <c r="J101" s="289" t="s">
        <v>569</v>
      </c>
      <c r="K101" s="215" t="s">
        <v>101</v>
      </c>
      <c r="L101" s="215" t="s">
        <v>101</v>
      </c>
      <c r="M101" s="218">
        <v>0</v>
      </c>
      <c r="N101" s="218">
        <v>0</v>
      </c>
      <c r="O101" s="215" t="s">
        <v>101</v>
      </c>
      <c r="P101" s="290" t="s">
        <v>573</v>
      </c>
      <c r="Q101" s="215" t="s">
        <v>101</v>
      </c>
      <c r="R101" s="215" t="s">
        <v>101</v>
      </c>
      <c r="S101" s="218">
        <v>0</v>
      </c>
      <c r="T101" s="218">
        <v>0.25</v>
      </c>
      <c r="U101" s="215" t="s">
        <v>101</v>
      </c>
      <c r="V101" s="290" t="s">
        <v>569</v>
      </c>
      <c r="W101" s="215" t="s">
        <v>101</v>
      </c>
      <c r="X101" s="215" t="s">
        <v>101</v>
      </c>
      <c r="Y101" s="218">
        <v>0</v>
      </c>
      <c r="Z101" s="218">
        <v>0</v>
      </c>
      <c r="AA101" s="215" t="s">
        <v>101</v>
      </c>
      <c r="AB101" s="223" t="s">
        <v>361</v>
      </c>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row>
    <row r="102" spans="1:70" x14ac:dyDescent="0.25">
      <c r="A102" s="151" t="s">
        <v>237</v>
      </c>
      <c r="B102" s="169" t="s">
        <v>253</v>
      </c>
      <c r="C102" s="147" t="s">
        <v>254</v>
      </c>
      <c r="D102" s="289" t="s">
        <v>573</v>
      </c>
      <c r="E102" s="215" t="s">
        <v>101</v>
      </c>
      <c r="F102" s="215" t="s">
        <v>101</v>
      </c>
      <c r="G102" s="218">
        <v>0.3</v>
      </c>
      <c r="H102" s="218">
        <v>0.25</v>
      </c>
      <c r="I102" s="215" t="s">
        <v>101</v>
      </c>
      <c r="J102" s="289" t="s">
        <v>573</v>
      </c>
      <c r="K102" s="215" t="s">
        <v>101</v>
      </c>
      <c r="L102" s="215" t="s">
        <v>101</v>
      </c>
      <c r="M102" s="218">
        <v>0.753</v>
      </c>
      <c r="N102" s="218">
        <v>0.25</v>
      </c>
      <c r="O102" s="215" t="s">
        <v>101</v>
      </c>
      <c r="P102" s="290" t="s">
        <v>569</v>
      </c>
      <c r="Q102" s="215" t="s">
        <v>101</v>
      </c>
      <c r="R102" s="215" t="s">
        <v>101</v>
      </c>
      <c r="S102" s="218">
        <v>0</v>
      </c>
      <c r="T102" s="218">
        <v>0</v>
      </c>
      <c r="U102" s="215" t="s">
        <v>101</v>
      </c>
      <c r="V102" s="290" t="s">
        <v>569</v>
      </c>
      <c r="W102" s="215" t="s">
        <v>101</v>
      </c>
      <c r="X102" s="215" t="s">
        <v>101</v>
      </c>
      <c r="Y102" s="218">
        <v>0</v>
      </c>
      <c r="Z102" s="218">
        <v>0</v>
      </c>
      <c r="AA102" s="215" t="s">
        <v>101</v>
      </c>
      <c r="AB102" s="215" t="s">
        <v>101</v>
      </c>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row>
    <row r="103" spans="1:70" ht="45" x14ac:dyDescent="0.25">
      <c r="A103" s="151" t="s">
        <v>237</v>
      </c>
      <c r="B103" s="168" t="s">
        <v>255</v>
      </c>
      <c r="C103" s="147" t="s">
        <v>256</v>
      </c>
      <c r="D103" s="289" t="s">
        <v>569</v>
      </c>
      <c r="E103" s="215" t="s">
        <v>101</v>
      </c>
      <c r="F103" s="215" t="s">
        <v>101</v>
      </c>
      <c r="G103" s="218">
        <v>0</v>
      </c>
      <c r="H103" s="218">
        <v>0</v>
      </c>
      <c r="I103" s="215" t="s">
        <v>101</v>
      </c>
      <c r="J103" s="289" t="s">
        <v>569</v>
      </c>
      <c r="K103" s="215" t="s">
        <v>101</v>
      </c>
      <c r="L103" s="215" t="s">
        <v>101</v>
      </c>
      <c r="M103" s="218">
        <v>0</v>
      </c>
      <c r="N103" s="218">
        <v>0</v>
      </c>
      <c r="O103" s="215" t="s">
        <v>101</v>
      </c>
      <c r="P103" s="290" t="s">
        <v>573</v>
      </c>
      <c r="Q103" s="215" t="s">
        <v>101</v>
      </c>
      <c r="R103" s="215" t="s">
        <v>101</v>
      </c>
      <c r="S103" s="218">
        <v>0</v>
      </c>
      <c r="T103" s="218">
        <v>0.25</v>
      </c>
      <c r="U103" s="215" t="s">
        <v>101</v>
      </c>
      <c r="V103" s="290" t="s">
        <v>569</v>
      </c>
      <c r="W103" s="215" t="s">
        <v>101</v>
      </c>
      <c r="X103" s="215" t="s">
        <v>101</v>
      </c>
      <c r="Y103" s="218">
        <v>0</v>
      </c>
      <c r="Z103" s="218">
        <v>0</v>
      </c>
      <c r="AA103" s="215" t="s">
        <v>101</v>
      </c>
      <c r="AB103" s="223" t="s">
        <v>361</v>
      </c>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row>
    <row r="104" spans="1:70" ht="18.75" customHeight="1" x14ac:dyDescent="0.25">
      <c r="A104" s="151" t="s">
        <v>257</v>
      </c>
      <c r="B104" s="152" t="s">
        <v>258</v>
      </c>
      <c r="C104" s="147" t="s">
        <v>101</v>
      </c>
      <c r="D104" s="289" t="s">
        <v>569</v>
      </c>
      <c r="E104" s="215" t="s">
        <v>101</v>
      </c>
      <c r="F104" s="215" t="s">
        <v>101</v>
      </c>
      <c r="G104" s="218">
        <v>0</v>
      </c>
      <c r="H104" s="218">
        <v>0</v>
      </c>
      <c r="I104" s="215" t="s">
        <v>101</v>
      </c>
      <c r="J104" s="289" t="s">
        <v>569</v>
      </c>
      <c r="K104" s="215" t="s">
        <v>101</v>
      </c>
      <c r="L104" s="215" t="s">
        <v>101</v>
      </c>
      <c r="M104" s="218">
        <v>0</v>
      </c>
      <c r="N104" s="218">
        <v>0</v>
      </c>
      <c r="O104" s="215" t="s">
        <v>101</v>
      </c>
      <c r="P104" s="289" t="s">
        <v>569</v>
      </c>
      <c r="Q104" s="215" t="s">
        <v>101</v>
      </c>
      <c r="R104" s="215" t="s">
        <v>101</v>
      </c>
      <c r="S104" s="218">
        <v>0</v>
      </c>
      <c r="T104" s="218">
        <v>0</v>
      </c>
      <c r="U104" s="215" t="s">
        <v>101</v>
      </c>
      <c r="V104" s="289" t="s">
        <v>569</v>
      </c>
      <c r="W104" s="215" t="s">
        <v>101</v>
      </c>
      <c r="X104" s="215" t="s">
        <v>101</v>
      </c>
      <c r="Y104" s="218">
        <v>0</v>
      </c>
      <c r="Z104" s="218">
        <v>0</v>
      </c>
      <c r="AA104" s="215" t="s">
        <v>101</v>
      </c>
      <c r="AB104" s="215" t="s">
        <v>101</v>
      </c>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row>
    <row r="105" spans="1:70" x14ac:dyDescent="0.25">
      <c r="A105" s="151" t="s">
        <v>259</v>
      </c>
      <c r="B105" s="152" t="s">
        <v>260</v>
      </c>
      <c r="C105" s="147" t="s">
        <v>101</v>
      </c>
      <c r="D105" s="289" t="s">
        <v>569</v>
      </c>
      <c r="E105" s="215" t="s">
        <v>101</v>
      </c>
      <c r="F105" s="215" t="s">
        <v>101</v>
      </c>
      <c r="G105" s="218">
        <f>G106+G116</f>
        <v>0</v>
      </c>
      <c r="H105" s="218">
        <f>H106+H116</f>
        <v>0</v>
      </c>
      <c r="I105" s="215" t="s">
        <v>101</v>
      </c>
      <c r="J105" s="289" t="s">
        <v>569</v>
      </c>
      <c r="K105" s="215" t="s">
        <v>101</v>
      </c>
      <c r="L105" s="215" t="s">
        <v>101</v>
      </c>
      <c r="M105" s="218">
        <f>M106+M116</f>
        <v>0</v>
      </c>
      <c r="N105" s="218">
        <f>N106+N116</f>
        <v>0</v>
      </c>
      <c r="O105" s="215" t="s">
        <v>101</v>
      </c>
      <c r="P105" s="289" t="s">
        <v>569</v>
      </c>
      <c r="Q105" s="215" t="s">
        <v>101</v>
      </c>
      <c r="R105" s="215" t="s">
        <v>101</v>
      </c>
      <c r="S105" s="218">
        <f>S106+S116</f>
        <v>0</v>
      </c>
      <c r="T105" s="218">
        <f>T106+T116</f>
        <v>0</v>
      </c>
      <c r="U105" s="215" t="s">
        <v>101</v>
      </c>
      <c r="V105" s="289" t="s">
        <v>569</v>
      </c>
      <c r="W105" s="215" t="s">
        <v>101</v>
      </c>
      <c r="X105" s="215" t="s">
        <v>101</v>
      </c>
      <c r="Y105" s="218">
        <f>Y106+Y116</f>
        <v>0</v>
      </c>
      <c r="Z105" s="218">
        <f>Z106+Z116</f>
        <v>0</v>
      </c>
      <c r="AA105" s="215" t="s">
        <v>101</v>
      </c>
      <c r="AB105" s="215" t="s">
        <v>101</v>
      </c>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row>
    <row r="106" spans="1:70" x14ac:dyDescent="0.25">
      <c r="A106" s="151" t="s">
        <v>259</v>
      </c>
      <c r="B106" s="160" t="s">
        <v>261</v>
      </c>
      <c r="C106" s="174" t="s">
        <v>262</v>
      </c>
      <c r="D106" s="291">
        <v>0</v>
      </c>
      <c r="E106" s="215" t="s">
        <v>101</v>
      </c>
      <c r="F106" s="215" t="s">
        <v>101</v>
      </c>
      <c r="G106" s="218">
        <v>0</v>
      </c>
      <c r="H106" s="218">
        <v>0</v>
      </c>
      <c r="I106" s="215" t="s">
        <v>101</v>
      </c>
      <c r="J106" s="289" t="s">
        <v>569</v>
      </c>
      <c r="K106" s="215" t="s">
        <v>101</v>
      </c>
      <c r="L106" s="215" t="s">
        <v>101</v>
      </c>
      <c r="M106" s="218">
        <v>0</v>
      </c>
      <c r="N106" s="218">
        <v>0</v>
      </c>
      <c r="O106" s="215" t="s">
        <v>101</v>
      </c>
      <c r="P106" s="291">
        <v>0</v>
      </c>
      <c r="Q106" s="215" t="s">
        <v>101</v>
      </c>
      <c r="R106" s="215" t="s">
        <v>101</v>
      </c>
      <c r="S106" s="218">
        <v>0</v>
      </c>
      <c r="T106" s="218">
        <v>0</v>
      </c>
      <c r="U106" s="215" t="s">
        <v>101</v>
      </c>
      <c r="V106" s="291">
        <v>0</v>
      </c>
      <c r="W106" s="215" t="s">
        <v>101</v>
      </c>
      <c r="X106" s="215" t="s">
        <v>101</v>
      </c>
      <c r="Y106" s="218">
        <v>0</v>
      </c>
      <c r="Z106" s="218">
        <v>0</v>
      </c>
      <c r="AA106" s="215" t="s">
        <v>101</v>
      </c>
      <c r="AB106" s="223" t="s">
        <v>362</v>
      </c>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row>
    <row r="107" spans="1:70" x14ac:dyDescent="0.25">
      <c r="A107" s="151" t="s">
        <v>259</v>
      </c>
      <c r="B107" s="175" t="s">
        <v>263</v>
      </c>
      <c r="C107" s="174" t="s">
        <v>101</v>
      </c>
      <c r="D107" s="291">
        <v>0</v>
      </c>
      <c r="E107" s="215" t="s">
        <v>101</v>
      </c>
      <c r="F107" s="215" t="s">
        <v>101</v>
      </c>
      <c r="G107" s="218">
        <v>0</v>
      </c>
      <c r="H107" s="218">
        <v>0</v>
      </c>
      <c r="I107" s="215" t="s">
        <v>101</v>
      </c>
      <c r="J107" s="289" t="s">
        <v>569</v>
      </c>
      <c r="K107" s="215" t="s">
        <v>101</v>
      </c>
      <c r="L107" s="215" t="s">
        <v>101</v>
      </c>
      <c r="M107" s="218">
        <v>0</v>
      </c>
      <c r="N107" s="218">
        <v>0</v>
      </c>
      <c r="O107" s="215" t="s">
        <v>101</v>
      </c>
      <c r="P107" s="291">
        <v>0</v>
      </c>
      <c r="Q107" s="215" t="s">
        <v>101</v>
      </c>
      <c r="R107" s="215" t="s">
        <v>101</v>
      </c>
      <c r="S107" s="218">
        <v>0</v>
      </c>
      <c r="T107" s="218">
        <v>0</v>
      </c>
      <c r="U107" s="215" t="s">
        <v>101</v>
      </c>
      <c r="V107" s="291">
        <v>0</v>
      </c>
      <c r="W107" s="215" t="s">
        <v>101</v>
      </c>
      <c r="X107" s="215" t="s">
        <v>101</v>
      </c>
      <c r="Y107" s="218">
        <v>0</v>
      </c>
      <c r="Z107" s="218">
        <v>0</v>
      </c>
      <c r="AA107" s="215" t="s">
        <v>101</v>
      </c>
      <c r="AB107" s="227" t="s">
        <v>101</v>
      </c>
      <c r="AQ107" s="237"/>
      <c r="AR107" s="237"/>
      <c r="AS107" s="237"/>
      <c r="AT107" s="237"/>
      <c r="AU107" s="237"/>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row>
    <row r="108" spans="1:70" ht="75" x14ac:dyDescent="0.25">
      <c r="A108" s="151" t="s">
        <v>264</v>
      </c>
      <c r="B108" s="175" t="s">
        <v>265</v>
      </c>
      <c r="C108" s="174" t="s">
        <v>266</v>
      </c>
      <c r="D108" s="291">
        <v>0</v>
      </c>
      <c r="E108" s="215" t="s">
        <v>101</v>
      </c>
      <c r="F108" s="215" t="s">
        <v>101</v>
      </c>
      <c r="G108" s="218">
        <v>0</v>
      </c>
      <c r="H108" s="218">
        <v>0</v>
      </c>
      <c r="I108" s="215" t="s">
        <v>101</v>
      </c>
      <c r="J108" s="289" t="s">
        <v>569</v>
      </c>
      <c r="K108" s="215" t="s">
        <v>101</v>
      </c>
      <c r="L108" s="215" t="s">
        <v>101</v>
      </c>
      <c r="M108" s="218">
        <v>0</v>
      </c>
      <c r="N108" s="218">
        <v>0</v>
      </c>
      <c r="O108" s="215" t="s">
        <v>101</v>
      </c>
      <c r="P108" s="291">
        <v>0</v>
      </c>
      <c r="Q108" s="215" t="s">
        <v>101</v>
      </c>
      <c r="R108" s="215" t="s">
        <v>101</v>
      </c>
      <c r="S108" s="218">
        <v>0</v>
      </c>
      <c r="T108" s="218">
        <v>0</v>
      </c>
      <c r="U108" s="215" t="s">
        <v>101</v>
      </c>
      <c r="V108" s="291">
        <v>0</v>
      </c>
      <c r="W108" s="215" t="s">
        <v>101</v>
      </c>
      <c r="X108" s="215" t="s">
        <v>101</v>
      </c>
      <c r="Y108" s="218">
        <v>0</v>
      </c>
      <c r="Z108" s="218">
        <v>0</v>
      </c>
      <c r="AA108" s="215" t="s">
        <v>101</v>
      </c>
      <c r="AB108" s="223" t="s">
        <v>363</v>
      </c>
      <c r="AQ108" s="237"/>
      <c r="AR108" s="237"/>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row>
    <row r="109" spans="1:70" ht="75" x14ac:dyDescent="0.25">
      <c r="A109" s="151" t="s">
        <v>267</v>
      </c>
      <c r="B109" s="175" t="s">
        <v>268</v>
      </c>
      <c r="C109" s="174" t="s">
        <v>269</v>
      </c>
      <c r="D109" s="291">
        <v>0</v>
      </c>
      <c r="E109" s="215" t="s">
        <v>101</v>
      </c>
      <c r="F109" s="215" t="s">
        <v>101</v>
      </c>
      <c r="G109" s="218">
        <v>0</v>
      </c>
      <c r="H109" s="218">
        <v>0</v>
      </c>
      <c r="I109" s="215" t="s">
        <v>101</v>
      </c>
      <c r="J109" s="289" t="s">
        <v>569</v>
      </c>
      <c r="K109" s="215" t="s">
        <v>101</v>
      </c>
      <c r="L109" s="215" t="s">
        <v>101</v>
      </c>
      <c r="M109" s="218">
        <v>0</v>
      </c>
      <c r="N109" s="218">
        <v>0</v>
      </c>
      <c r="O109" s="215" t="s">
        <v>101</v>
      </c>
      <c r="P109" s="291">
        <v>0</v>
      </c>
      <c r="Q109" s="215" t="s">
        <v>101</v>
      </c>
      <c r="R109" s="215" t="s">
        <v>101</v>
      </c>
      <c r="S109" s="218">
        <v>0</v>
      </c>
      <c r="T109" s="218">
        <v>0</v>
      </c>
      <c r="U109" s="215" t="s">
        <v>101</v>
      </c>
      <c r="V109" s="291">
        <v>0</v>
      </c>
      <c r="W109" s="215" t="s">
        <v>101</v>
      </c>
      <c r="X109" s="215" t="s">
        <v>101</v>
      </c>
      <c r="Y109" s="218">
        <v>0</v>
      </c>
      <c r="Z109" s="218">
        <v>0</v>
      </c>
      <c r="AA109" s="215" t="s">
        <v>101</v>
      </c>
      <c r="AB109" s="223" t="s">
        <v>363</v>
      </c>
      <c r="AQ109" s="237"/>
      <c r="AR109" s="237"/>
      <c r="AS109" s="237"/>
      <c r="AT109" s="237"/>
      <c r="AU109" s="237"/>
      <c r="AV109" s="237"/>
      <c r="AW109" s="237"/>
      <c r="AX109" s="237"/>
      <c r="AY109" s="237"/>
      <c r="AZ109" s="237"/>
      <c r="BA109" s="237"/>
      <c r="BB109" s="237"/>
      <c r="BC109" s="237"/>
      <c r="BD109" s="237"/>
      <c r="BE109" s="237"/>
      <c r="BF109" s="237"/>
      <c r="BG109" s="237"/>
      <c r="BH109" s="237"/>
      <c r="BI109" s="237"/>
      <c r="BJ109" s="237"/>
      <c r="BK109" s="237"/>
      <c r="BL109" s="237"/>
      <c r="BM109" s="237"/>
      <c r="BN109" s="237"/>
      <c r="BO109" s="237"/>
      <c r="BP109" s="237"/>
      <c r="BQ109" s="237"/>
      <c r="BR109" s="237"/>
    </row>
    <row r="110" spans="1:70" hidden="1" x14ac:dyDescent="0.25">
      <c r="A110" s="151" t="s">
        <v>270</v>
      </c>
      <c r="B110" s="175" t="s">
        <v>271</v>
      </c>
      <c r="C110" s="174" t="s">
        <v>272</v>
      </c>
      <c r="D110" s="291"/>
      <c r="E110" s="215"/>
      <c r="F110" s="215"/>
      <c r="G110" s="218"/>
      <c r="H110" s="218"/>
      <c r="I110" s="215"/>
      <c r="J110" s="289"/>
      <c r="K110" s="215"/>
      <c r="L110" s="215"/>
      <c r="M110" s="218"/>
      <c r="N110" s="218"/>
      <c r="O110" s="215"/>
      <c r="P110" s="291"/>
      <c r="Q110" s="215"/>
      <c r="R110" s="215"/>
      <c r="S110" s="218"/>
      <c r="T110" s="218"/>
      <c r="U110" s="215"/>
      <c r="V110" s="291"/>
      <c r="W110" s="215"/>
      <c r="X110" s="215"/>
      <c r="Y110" s="218"/>
      <c r="Z110" s="218"/>
      <c r="AA110" s="215"/>
      <c r="AB110" s="223"/>
      <c r="AQ110" s="237"/>
      <c r="AR110" s="237"/>
      <c r="AS110" s="237"/>
      <c r="AT110" s="237"/>
      <c r="AU110" s="237"/>
      <c r="AV110" s="237"/>
      <c r="AW110" s="237"/>
      <c r="AX110" s="237"/>
      <c r="AY110" s="237"/>
      <c r="AZ110" s="237"/>
      <c r="BA110" s="237"/>
      <c r="BB110" s="237"/>
      <c r="BC110" s="237"/>
      <c r="BD110" s="237"/>
      <c r="BE110" s="237"/>
      <c r="BF110" s="237"/>
      <c r="BG110" s="237"/>
      <c r="BH110" s="237"/>
      <c r="BI110" s="237"/>
      <c r="BJ110" s="237"/>
      <c r="BK110" s="237"/>
      <c r="BL110" s="237"/>
      <c r="BM110" s="237"/>
      <c r="BN110" s="237"/>
      <c r="BO110" s="237"/>
      <c r="BP110" s="237"/>
      <c r="BQ110" s="237"/>
      <c r="BR110" s="237"/>
    </row>
    <row r="111" spans="1:70" ht="75" x14ac:dyDescent="0.25">
      <c r="A111" s="151" t="s">
        <v>273</v>
      </c>
      <c r="B111" s="175" t="s">
        <v>274</v>
      </c>
      <c r="C111" s="174" t="s">
        <v>275</v>
      </c>
      <c r="D111" s="291">
        <v>0</v>
      </c>
      <c r="E111" s="215" t="s">
        <v>101</v>
      </c>
      <c r="F111" s="215" t="s">
        <v>101</v>
      </c>
      <c r="G111" s="218">
        <v>0</v>
      </c>
      <c r="H111" s="218">
        <v>0</v>
      </c>
      <c r="I111" s="215" t="s">
        <v>101</v>
      </c>
      <c r="J111" s="289" t="s">
        <v>569</v>
      </c>
      <c r="K111" s="215" t="s">
        <v>101</v>
      </c>
      <c r="L111" s="215" t="s">
        <v>101</v>
      </c>
      <c r="M111" s="218">
        <v>0</v>
      </c>
      <c r="N111" s="218">
        <v>0</v>
      </c>
      <c r="O111" s="215" t="s">
        <v>101</v>
      </c>
      <c r="P111" s="291">
        <v>0</v>
      </c>
      <c r="Q111" s="215" t="s">
        <v>101</v>
      </c>
      <c r="R111" s="215" t="s">
        <v>101</v>
      </c>
      <c r="S111" s="218">
        <v>0</v>
      </c>
      <c r="T111" s="218">
        <v>0</v>
      </c>
      <c r="U111" s="215" t="s">
        <v>101</v>
      </c>
      <c r="V111" s="291">
        <v>0</v>
      </c>
      <c r="W111" s="215" t="s">
        <v>101</v>
      </c>
      <c r="X111" s="215" t="s">
        <v>101</v>
      </c>
      <c r="Y111" s="218">
        <v>0</v>
      </c>
      <c r="Z111" s="218">
        <v>0</v>
      </c>
      <c r="AA111" s="215" t="s">
        <v>101</v>
      </c>
      <c r="AB111" s="223" t="s">
        <v>363</v>
      </c>
      <c r="AQ111" s="237"/>
      <c r="AR111" s="237"/>
      <c r="AS111" s="237"/>
      <c r="AT111" s="237"/>
      <c r="AU111" s="237"/>
      <c r="AV111" s="237"/>
      <c r="AW111" s="237"/>
      <c r="AX111" s="237"/>
      <c r="AY111" s="237"/>
      <c r="AZ111" s="237"/>
      <c r="BA111" s="237"/>
      <c r="BB111" s="237"/>
      <c r="BC111" s="237"/>
      <c r="BD111" s="237"/>
      <c r="BE111" s="237"/>
      <c r="BF111" s="237"/>
      <c r="BG111" s="237"/>
      <c r="BH111" s="237"/>
      <c r="BI111" s="237"/>
      <c r="BJ111" s="237"/>
      <c r="BK111" s="237"/>
      <c r="BL111" s="237"/>
      <c r="BM111" s="237"/>
      <c r="BN111" s="237"/>
      <c r="BO111" s="237"/>
      <c r="BP111" s="237"/>
      <c r="BQ111" s="237"/>
      <c r="BR111" s="237"/>
    </row>
    <row r="112" spans="1:70" ht="75" x14ac:dyDescent="0.25">
      <c r="A112" s="151" t="s">
        <v>276</v>
      </c>
      <c r="B112" s="175" t="s">
        <v>277</v>
      </c>
      <c r="C112" s="174" t="s">
        <v>278</v>
      </c>
      <c r="D112" s="291">
        <v>0</v>
      </c>
      <c r="E112" s="215" t="s">
        <v>101</v>
      </c>
      <c r="F112" s="215" t="s">
        <v>101</v>
      </c>
      <c r="G112" s="218">
        <v>0</v>
      </c>
      <c r="H112" s="218">
        <v>0</v>
      </c>
      <c r="I112" s="215" t="s">
        <v>101</v>
      </c>
      <c r="J112" s="289" t="s">
        <v>569</v>
      </c>
      <c r="K112" s="215" t="s">
        <v>101</v>
      </c>
      <c r="L112" s="215" t="s">
        <v>101</v>
      </c>
      <c r="M112" s="218">
        <v>0</v>
      </c>
      <c r="N112" s="218">
        <v>0</v>
      </c>
      <c r="O112" s="215" t="s">
        <v>101</v>
      </c>
      <c r="P112" s="291">
        <v>0</v>
      </c>
      <c r="Q112" s="215" t="s">
        <v>101</v>
      </c>
      <c r="R112" s="215" t="s">
        <v>101</v>
      </c>
      <c r="S112" s="218">
        <v>0</v>
      </c>
      <c r="T112" s="218">
        <v>0</v>
      </c>
      <c r="U112" s="215" t="s">
        <v>101</v>
      </c>
      <c r="V112" s="291">
        <v>0</v>
      </c>
      <c r="W112" s="215" t="s">
        <v>101</v>
      </c>
      <c r="X112" s="215" t="s">
        <v>101</v>
      </c>
      <c r="Y112" s="218">
        <v>0</v>
      </c>
      <c r="Z112" s="218">
        <v>0</v>
      </c>
      <c r="AA112" s="215" t="s">
        <v>101</v>
      </c>
      <c r="AB112" s="223" t="s">
        <v>363</v>
      </c>
      <c r="AQ112" s="237"/>
      <c r="AR112" s="237"/>
      <c r="AS112" s="237"/>
      <c r="AT112" s="237"/>
      <c r="AU112" s="237"/>
      <c r="AV112" s="237"/>
      <c r="AW112" s="237"/>
      <c r="AX112" s="237"/>
      <c r="AY112" s="237"/>
      <c r="AZ112" s="237"/>
      <c r="BA112" s="237"/>
      <c r="BB112" s="237"/>
      <c r="BC112" s="237"/>
      <c r="BD112" s="237"/>
      <c r="BE112" s="237"/>
      <c r="BF112" s="237"/>
      <c r="BG112" s="237"/>
      <c r="BH112" s="237"/>
      <c r="BI112" s="237"/>
      <c r="BJ112" s="237"/>
      <c r="BK112" s="237"/>
      <c r="BL112" s="237"/>
      <c r="BM112" s="237"/>
      <c r="BN112" s="237"/>
      <c r="BO112" s="237"/>
      <c r="BP112" s="237"/>
      <c r="BQ112" s="237"/>
      <c r="BR112" s="237"/>
    </row>
    <row r="113" spans="1:70" ht="30" x14ac:dyDescent="0.25">
      <c r="A113" s="151" t="s">
        <v>259</v>
      </c>
      <c r="B113" s="158" t="s">
        <v>279</v>
      </c>
      <c r="C113" s="147" t="s">
        <v>280</v>
      </c>
      <c r="D113" s="291">
        <v>0</v>
      </c>
      <c r="E113" s="215" t="s">
        <v>101</v>
      </c>
      <c r="F113" s="215" t="s">
        <v>101</v>
      </c>
      <c r="G113" s="218">
        <v>0</v>
      </c>
      <c r="H113" s="218">
        <v>0</v>
      </c>
      <c r="I113" s="215" t="s">
        <v>101</v>
      </c>
      <c r="J113" s="289" t="s">
        <v>569</v>
      </c>
      <c r="K113" s="215" t="s">
        <v>101</v>
      </c>
      <c r="L113" s="215" t="s">
        <v>101</v>
      </c>
      <c r="M113" s="218">
        <v>0</v>
      </c>
      <c r="N113" s="218">
        <v>0</v>
      </c>
      <c r="O113" s="215" t="s">
        <v>101</v>
      </c>
      <c r="P113" s="291">
        <v>0</v>
      </c>
      <c r="Q113" s="215" t="s">
        <v>101</v>
      </c>
      <c r="R113" s="215" t="s">
        <v>101</v>
      </c>
      <c r="S113" s="218">
        <v>0</v>
      </c>
      <c r="T113" s="218">
        <v>0</v>
      </c>
      <c r="U113" s="215" t="s">
        <v>101</v>
      </c>
      <c r="V113" s="291">
        <v>0</v>
      </c>
      <c r="W113" s="215" t="s">
        <v>101</v>
      </c>
      <c r="X113" s="215" t="s">
        <v>101</v>
      </c>
      <c r="Y113" s="218">
        <v>0</v>
      </c>
      <c r="Z113" s="218">
        <v>0</v>
      </c>
      <c r="AA113" s="215" t="s">
        <v>101</v>
      </c>
      <c r="AB113" s="223" t="s">
        <v>364</v>
      </c>
      <c r="AQ113" s="237"/>
      <c r="AR113" s="237"/>
      <c r="AS113" s="237"/>
      <c r="AT113" s="237"/>
      <c r="AU113" s="237"/>
      <c r="AV113" s="237"/>
      <c r="AW113" s="237"/>
      <c r="AX113" s="237"/>
      <c r="AY113" s="237"/>
      <c r="AZ113" s="237"/>
      <c r="BA113" s="237"/>
      <c r="BB113" s="237"/>
      <c r="BC113" s="237"/>
      <c r="BD113" s="237"/>
      <c r="BE113" s="237"/>
      <c r="BF113" s="237"/>
      <c r="BG113" s="237"/>
      <c r="BH113" s="237"/>
      <c r="BI113" s="237"/>
      <c r="BJ113" s="237"/>
      <c r="BK113" s="237"/>
      <c r="BL113" s="237"/>
      <c r="BM113" s="237"/>
      <c r="BN113" s="237"/>
      <c r="BO113" s="237"/>
      <c r="BP113" s="237"/>
      <c r="BQ113" s="237"/>
      <c r="BR113" s="237"/>
    </row>
    <row r="114" spans="1:70" ht="45" x14ac:dyDescent="0.25">
      <c r="A114" s="151" t="s">
        <v>259</v>
      </c>
      <c r="B114" s="158" t="s">
        <v>281</v>
      </c>
      <c r="C114" s="147" t="s">
        <v>282</v>
      </c>
      <c r="D114" s="291">
        <v>0</v>
      </c>
      <c r="E114" s="215" t="s">
        <v>101</v>
      </c>
      <c r="F114" s="215" t="s">
        <v>101</v>
      </c>
      <c r="G114" s="218">
        <v>0</v>
      </c>
      <c r="H114" s="218">
        <v>0</v>
      </c>
      <c r="I114" s="215" t="s">
        <v>101</v>
      </c>
      <c r="J114" s="289" t="s">
        <v>569</v>
      </c>
      <c r="K114" s="215" t="s">
        <v>101</v>
      </c>
      <c r="L114" s="215" t="s">
        <v>101</v>
      </c>
      <c r="M114" s="218">
        <v>0</v>
      </c>
      <c r="N114" s="218">
        <v>0</v>
      </c>
      <c r="O114" s="215" t="s">
        <v>101</v>
      </c>
      <c r="P114" s="291">
        <v>0</v>
      </c>
      <c r="Q114" s="215" t="s">
        <v>101</v>
      </c>
      <c r="R114" s="215" t="s">
        <v>101</v>
      </c>
      <c r="S114" s="218">
        <v>0</v>
      </c>
      <c r="T114" s="218">
        <v>0</v>
      </c>
      <c r="U114" s="215" t="s">
        <v>101</v>
      </c>
      <c r="V114" s="291">
        <v>0</v>
      </c>
      <c r="W114" s="215" t="s">
        <v>101</v>
      </c>
      <c r="X114" s="215" t="s">
        <v>101</v>
      </c>
      <c r="Y114" s="218">
        <v>0</v>
      </c>
      <c r="Z114" s="218">
        <v>0</v>
      </c>
      <c r="AA114" s="215" t="s">
        <v>101</v>
      </c>
      <c r="AB114" s="228" t="s">
        <v>365</v>
      </c>
      <c r="AQ114" s="237"/>
      <c r="AR114" s="237"/>
      <c r="AS114" s="237"/>
      <c r="AT114" s="237"/>
      <c r="AU114" s="237"/>
      <c r="AV114" s="237"/>
      <c r="AW114" s="237"/>
      <c r="AX114" s="237"/>
      <c r="AY114" s="237"/>
      <c r="AZ114" s="237"/>
      <c r="BA114" s="237"/>
      <c r="BB114" s="237"/>
      <c r="BC114" s="237"/>
      <c r="BD114" s="237"/>
      <c r="BE114" s="237"/>
      <c r="BF114" s="237"/>
      <c r="BG114" s="237"/>
      <c r="BH114" s="237"/>
      <c r="BI114" s="237"/>
      <c r="BJ114" s="237"/>
      <c r="BK114" s="237"/>
      <c r="BL114" s="237"/>
      <c r="BM114" s="237"/>
      <c r="BN114" s="237"/>
      <c r="BO114" s="237"/>
      <c r="BP114" s="237"/>
      <c r="BQ114" s="237"/>
      <c r="BR114" s="237"/>
    </row>
    <row r="115" spans="1:70" ht="30" x14ac:dyDescent="0.25">
      <c r="A115" s="151" t="s">
        <v>259</v>
      </c>
      <c r="B115" s="158" t="s">
        <v>283</v>
      </c>
      <c r="C115" s="147" t="s">
        <v>284</v>
      </c>
      <c r="D115" s="291">
        <v>0</v>
      </c>
      <c r="E115" s="215" t="s">
        <v>101</v>
      </c>
      <c r="F115" s="215" t="s">
        <v>101</v>
      </c>
      <c r="G115" s="218">
        <v>0</v>
      </c>
      <c r="H115" s="218">
        <v>0</v>
      </c>
      <c r="I115" s="215" t="s">
        <v>101</v>
      </c>
      <c r="J115" s="289" t="s">
        <v>569</v>
      </c>
      <c r="K115" s="215" t="s">
        <v>101</v>
      </c>
      <c r="L115" s="215" t="s">
        <v>101</v>
      </c>
      <c r="M115" s="218">
        <v>0</v>
      </c>
      <c r="N115" s="218">
        <v>0</v>
      </c>
      <c r="O115" s="215" t="s">
        <v>101</v>
      </c>
      <c r="P115" s="291">
        <v>0</v>
      </c>
      <c r="Q115" s="215" t="s">
        <v>101</v>
      </c>
      <c r="R115" s="215" t="s">
        <v>101</v>
      </c>
      <c r="S115" s="218">
        <v>0</v>
      </c>
      <c r="T115" s="218">
        <v>0</v>
      </c>
      <c r="U115" s="215" t="s">
        <v>101</v>
      </c>
      <c r="V115" s="291">
        <v>0</v>
      </c>
      <c r="W115" s="215" t="s">
        <v>101</v>
      </c>
      <c r="X115" s="215" t="s">
        <v>101</v>
      </c>
      <c r="Y115" s="218">
        <v>0</v>
      </c>
      <c r="Z115" s="218">
        <v>0</v>
      </c>
      <c r="AA115" s="215" t="s">
        <v>101</v>
      </c>
      <c r="AB115" s="223" t="s">
        <v>366</v>
      </c>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7"/>
      <c r="BR115" s="237"/>
    </row>
    <row r="116" spans="1:70" ht="18.75" customHeight="1" x14ac:dyDescent="0.25">
      <c r="A116" s="151" t="s">
        <v>259</v>
      </c>
      <c r="B116" s="162" t="s">
        <v>285</v>
      </c>
      <c r="C116" s="147" t="s">
        <v>286</v>
      </c>
      <c r="D116" s="291">
        <v>0</v>
      </c>
      <c r="E116" s="215" t="s">
        <v>101</v>
      </c>
      <c r="F116" s="215" t="s">
        <v>101</v>
      </c>
      <c r="G116" s="218">
        <v>0</v>
      </c>
      <c r="H116" s="218">
        <v>0</v>
      </c>
      <c r="I116" s="215" t="s">
        <v>101</v>
      </c>
      <c r="J116" s="291">
        <v>0</v>
      </c>
      <c r="K116" s="215" t="s">
        <v>101</v>
      </c>
      <c r="L116" s="215" t="s">
        <v>101</v>
      </c>
      <c r="M116" s="218">
        <v>0</v>
      </c>
      <c r="N116" s="218">
        <v>0</v>
      </c>
      <c r="O116" s="215" t="s">
        <v>101</v>
      </c>
      <c r="P116" s="291">
        <v>0</v>
      </c>
      <c r="Q116" s="215" t="s">
        <v>101</v>
      </c>
      <c r="R116" s="215" t="s">
        <v>101</v>
      </c>
      <c r="S116" s="231">
        <v>0</v>
      </c>
      <c r="T116" s="231">
        <v>0</v>
      </c>
      <c r="U116" s="215" t="s">
        <v>101</v>
      </c>
      <c r="V116" s="291">
        <v>0</v>
      </c>
      <c r="W116" s="215" t="s">
        <v>101</v>
      </c>
      <c r="X116" s="215" t="s">
        <v>101</v>
      </c>
      <c r="Y116" s="231">
        <v>0</v>
      </c>
      <c r="Z116" s="231">
        <v>0</v>
      </c>
      <c r="AA116" s="215" t="s">
        <v>101</v>
      </c>
      <c r="AB116" s="232" t="s">
        <v>101</v>
      </c>
    </row>
  </sheetData>
  <autoFilter ref="A19:BR116"/>
  <mergeCells count="26">
    <mergeCell ref="AQ15:AW16"/>
    <mergeCell ref="AX15:BD16"/>
    <mergeCell ref="BE15:BK16"/>
    <mergeCell ref="BL15:BR16"/>
    <mergeCell ref="D17:I17"/>
    <mergeCell ref="J17:O17"/>
    <mergeCell ref="P17:U17"/>
    <mergeCell ref="V17:AA17"/>
    <mergeCell ref="AQ17:AW17"/>
    <mergeCell ref="AX17:BD17"/>
    <mergeCell ref="BE17:BK17"/>
    <mergeCell ref="BL17:BR17"/>
    <mergeCell ref="A12:AB12"/>
    <mergeCell ref="A13:AA13"/>
    <mergeCell ref="A14:A18"/>
    <mergeCell ref="B14:B18"/>
    <mergeCell ref="C14:C18"/>
    <mergeCell ref="D14:O16"/>
    <mergeCell ref="P14:AA14"/>
    <mergeCell ref="AB14:AB18"/>
    <mergeCell ref="P15:AA16"/>
    <mergeCell ref="A4:AB4"/>
    <mergeCell ref="A6:AB6"/>
    <mergeCell ref="A7:AB7"/>
    <mergeCell ref="A9:AB9"/>
    <mergeCell ref="A11:AB11"/>
  </mergeCells>
  <pageMargins left="0.196527777777778" right="0.196527777777778" top="0.15763888888888899" bottom="0.15763888888888899" header="0.51180555555555496" footer="0.51180555555555496"/>
  <pageSetup paperSize="8" firstPageNumber="0" orientation="landscape" horizontalDpi="300" verticalDpi="30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668Z8BvAu3NhM4CCJlMx07h5VDeUbgIryopGaVLgUvA=</DigestValue>
    </Reference>
    <Reference URI="#idOfficeObject" Type="http://www.w3.org/2000/09/xmldsig#Object">
      <DigestMethod Algorithm="urn:ietf:params:xml:ns:cpxmlsec:algorithms:gostr3411"/>
      <DigestValue>iSTgcWicd3Sy5+yKKnDLvSJLslnpYedKL/F4CFzHknc=</DigestValue>
    </Reference>
    <Reference URI="#idSignedProperties" Type="http://uri.etsi.org/01903#SignedProperties">
      <Transforms>
        <Transform Algorithm="http://www.w3.org/TR/2001/REC-xml-c14n-20010315"/>
      </Transforms>
      <DigestMethod Algorithm="urn:ietf:params:xml:ns:cpxmlsec:algorithms:gostr3411"/>
      <DigestValue>R6KmD3Jrv7j21CKspSPrs7kAQ2hQbFWeqK8FKVAxxLA=</DigestValue>
    </Reference>
  </SignedInfo>
  <SignatureValue>WJaoUP3Vwhz50JLj3XjgYu492eVjtvgHgQbDRqRA+HmHV42GA6XbFWH3Hj515lp6
axcSEvarT0JPFlfpjSFYbQ==</SignatureValue>
  <KeyInfo>
    <X509Data>
      <X509Certificate>MIILkjCCC0GgAwIBAgIQb5C46fJCN4jnEeVM23ovuTAIBgYqhQMCAgMwggFiMSIw
IAYJKoZIhvcNAQkBFhNjYV90ZW5zb3JAdGVuc29yLnJ1MRgwFgYFKoUDZAESDTEw
Mjc2MDA3ODc5OTQxGjAYBggqhQMDgQMBARIMMDA3NjA1MDE2MDMwMQswCQYDVQQG
EwJSVTExMC8GA1UECAwoNzYg0K/RgNC+0YHQu9Cw0LLRgdC60LDRjyDQvtCx0LvQ
sNGB0YLRjDEbMBkGA1UEBwwS0K/RgNC+0YHQu9Cw0LLQu9GMMTQwMgYDVQQJDCvQ
nNC+0YHQutC+0LLRgdC60LjQuSDQv9GA0L7RgdC/0LXQutGCINC0LjEyMTAwLgYD
VQQLDCfQo9C00L7RgdGC0L7QstC10YDRj9GO0YnQuNC5INGG0LXQvdGC0YAxLTAr
BgNVBAoMJNCe0J7QniDQmtC+0LzQv9Cw0L3QuNGPINCi0LXQvdC30L7RgDESMBAG
A1UEAwwJVEVOU09SQ0E1MB4XDTE3MDYwOTA3MjIwMVoXDTE4MDYwOTA3MzIwMVow
ggJcMS8wLQYDVQQJDCbRg9C7LtCb0YPQvdCw0YfQsNGA0YHQutC+0LPQviwgMTc5
LCDQkDExMC8GA1UECAwoMTMg0KDQtdGB0L/Rg9Cx0LvQuNC60LAg0JzQvtGA0LTQ
vtCy0LjRjzEcMBoGA1UEBwwT0LMu0KDRg9C30LDQtdCy0LrQsDELMAkGA1UEBhMC
UlUxLjAsBgNVBCoMJdCt0LTRg9Cw0YDQtCDQktC70LDQtNC40LzQuNGA0L7QstC4
0YcxFzAVBgNVBAQMDtCa0L7QstCw0LvQtdCyMUowSAYDVQQDDEHQkNCeICLQnNCe
0KDQlNCe0JLQodCa0JDQryDQrdCb0JXQmtCi0KDQntCh0JXQotCsIiwg0JDQniAi
0JzQrdCaIjEwMC4GA1UEDAwn0JPQldCd0JXQoNCQ0JvQrNCd0KvQmSDQlNCY0KDQ
ldCa0KLQntCgMQowCAYDVQQLDAEwMUowSAYDVQQKDEHQkNCeICLQnNCe0KDQlNCe
0JLQodCa0JDQryDQrdCb0JXQmtCi0KDQntCh0JXQotCsIiwg0JDQniAi0JzQrdCa
IjE+MDwGCSqGSIb3DQEJAgwvSU5OPTEzMjQxMzQ3NzUvS1BQPTEzMjQwMTAwMS9P
R1JOPTEwODEzMjQwMDA1MDQxHjAcBgkqhkiG9w0BCQEWD21ldHNrQHlhbmRleC5y
dTEaMBgGCCqFAwOBAwEBEgwwMDEzMjQxMzQ3NzUxFjAUBgUqhQNkAxILMDExODU4
ODM2NTUxGDAWBgUqhQNkARINMTA4MTMyNDAwMDUwNDBjMBwGBiqFAwICEzASBgcq
hQMCAiQABgcqhQMCAh4BA0MABECSts/2e5zI4O/77oobplX+H4xISNXZFsP/44aM
scq1iAs5Z7mvv7VrBgOC4PeDWrvntiHlv+a6Vz10cvMBv0Sxo4IG0TCCBs0wDgYD
VR0PAQH/BAQDAgTwMIHiBgNVHSUEgdowgdcGByqFAwICIhkGByqFAwICIhoGByqF
AwICIgYGBiqFAwIXAwYIKoUDAkABAQEGCCqFAwOBHQINBggqhQMDKQEDBAYJKoUD
Az8BAQIEBgYqhQMDWRgGBiqFAwNdDwYHKoUDBQMSAQYHKoUDBQMSAgYHKoUDBQMo
AQYHKoUDBQMwAQYHKoUDBiUBAQYGKoUDBigBBggqhQMGKQEBAQYIKoUDBioFBQUG
CCqFAwYsAQEBBggqhQMGLQEBAQYIKoUDBwIVAQIGCCsGAQUFBwMCBggrBgEFBQcD
BDAdBgNVHSAEFjAUMAgGBiqFA2RxATAIBgYqhQNkcQIwIQYFKoUDZG8EGAwW0JrR
gNC40L/RgtC+0J/RgNC+IENTUDCCAVwGA1UdIwSCAVMwggFPgBQ2kBcIlKyD2zGF
eib6tabqdwrA8aGCASmkggElMIIBITEaMBgGCCqFAwOBAwEBEgwwMDc3MTA0NzQz
NzUxGDAWBgUqhQNkARINMTA0NzcwMjAyNjcwMTEeMBwGCSqGSIb3DQEJARYPZGl0
QG1pbnN2eWF6LnJ1MTwwOgYDVQQJDDMxMjUzNzUg0LMuINCc0L7RgdC60LLQsCDR
g9C7LiDQotCy0LXRgNGB0LrQsNGPINC0LjcxLDAqBgNVBAoMI9Cc0LjQvdC60L7Q
vNGB0LLRj9C30Ywg0KDQvtGB0YHQuNC4MRUwEwYDVQQHDAzQnNC+0YHQutCy0LAx
HDAaBgNVBAgMEzc3INCzLiDQnNC+0YHQutCy0LAxCzAJBgNVBAYTAlJVMRswGQYD
VQQDDBLQo9CmIDEg0JjQoSDQk9Cj0KaCCnQlJFUAAwAAB+kwHQYDVR0OBBYEFLGq
sVz+KdklF5tkuKTnA+Jau9IRMCsGA1UdEAQkMCKADzIwMTcwNjA5MDcyMjAwWoEP
MjAxODA2MDkwNzIyMDBaMIIBKQYFKoUDZHAEggEeMIIBGgwh0J/QkNCa0JwgItCa
0YDQuNC/0YLQvtCf0YDQviBIU00iDFMi0KPQtNC+0YHRgtC+0LLQtdGA0Y/RjtGJ
0LjQuSDRhtC10L3RgtGAICLQmtGA0LjQv9GC0L7Qn9GA0L4g0KPQpiIg0LLQtdGA
0YHQuNC4IDIuMAxP0KHQtdGA0YLQuNGE0LjQutCw0YIg0YHQvtC+0YLQstC10YLR
gdGC0LLQuNGPIOKEliDQodCkLzEyNC0yNTY1INC+0YIgMjAuMDMuMjAxNQxP0KHQ
tdGA0YLQuNGE0LjQutCw0YIg0YHQvtC+0YLQstC10YLRgdGC0LLQuNGPIOKEliDQ
odCkLzEyOC0yOTgzINC+0YIgMTguMTEuMjAxNjCCARoGA1UdHwSCAREwggENMCeg
JaAjhiFodHRwOi8vdGVuc29yLnJ1L2NhL3RlbnNvcmNhNS5jcmwwPqA8oDqGOGh0
dHA6Ly90YXg0LnRlbnNvci5ydS90ZW5zb3JjYTUvY2VydGVucm9sbC90ZW5zb3Jj
YTUuY3JsMDSgMqAwhi5odHRwOi8vY3JsLnRlbnNvci5ydS90YXg0L2NhL2NybC90
ZW5zb3JjYTUuY3JsMDWgM6Axhi9odHRwOi8vY3JsMi50ZW5zb3IucnUvdGF4NC9j
YS9jcmwvdGVuc29yY2E1LmNybDA1oDOgMYYvaHR0cDovL2NybDMudGVuc29yLnJ1
L3RheDQvY2EvY3JsL3RlbnNvcmNhNS5jcmwwggGbBggrBgEFBQcBAQSCAY0wggGJ
MDkGCCsGAQUFBzABhi1odHRwOi8vdGF4NC50ZW5zb3IucnUvb2NzcC10ZW5zb3Jj
YTUvb2NzcC5zcmYwRAYIKwYBBQUHMAKGOGh0dHA6Ly90YXg0LnRlbnNvci5ydS90
ZW5zb3JjYTUvY2VydGVucm9sbC90ZW5zb3JjYTUuY3J0MC0GCCsGAQUFBzAChiFo
dHRwOi8vdGVuc29yLnJ1L2NhL3RlbnNvcmNhNS5jcnQwNgYIKwYBBQUHMAKGKmh0
dHA6Ly9jcmwudGVuc29yLnJ1L3RheDQvY2EvdGVuc29yY2E1LmNydDA3BggrBgEF
BQcwAoYraHR0cDovL2NybDIudGVuc29yLnJ1L3RheDQvY2EvdGVuc29yY2E1LmNy
dDA3BggrBgEFBQcwAoYraHR0cDovL2NybDMudGVuc29yLnJ1L3RheDQvY2EvdGVu
c29yY2E1LmNydDAtBggrBgEFBQcwAoYhaHR0cDovL3RheDQudGVuc29yLnJ1L3Rz
cC90c3Auc3JmMAgGBiqFAwICAwNBAA47omrUPuYkpQwSJEXyWrrfvM8wSe5MZZj3
8n4DH6S9qfIUOw3Lok5RfZHFcKkGcjBqpd48dq8teH+8eV2ZQxU=</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5"/>
            <mdssi:RelationshipReference SourceId="rId15"/>
            <mdssi:RelationshipReference SourceId="rId23"/>
            <mdssi:RelationshipReference SourceId="rId28"/>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Transform>
          <Transform Algorithm="http://www.w3.org/TR/2001/REC-xml-c14n-20010315"/>
        </Transforms>
        <DigestMethod Algorithm="http://www.w3.org/2000/09/xmldsig#sha1"/>
        <DigestValue>Am8lfZVtT7NoJBkwUxggemOWnQ8=</DigestValue>
      </Reference>
      <Reference URI="/xl/calcChain.xml?ContentType=application/vnd.openxmlformats-officedocument.spreadsheetml.calcChain+xml">
        <DigestMethod Algorithm="http://www.w3.org/2000/09/xmldsig#sha1"/>
        <DigestValue>WDS4/IJHeLm2j/RH1SUhnhGOStk=</DigestValue>
      </Reference>
      <Reference URI="/xl/sharedStrings.xml?ContentType=application/vnd.openxmlformats-officedocument.spreadsheetml.sharedStrings+xml">
        <DigestMethod Algorithm="http://www.w3.org/2000/09/xmldsig#sha1"/>
        <DigestValue>9cLbHCD46nCIK9WUWDjqHqpRE+I=</DigestValue>
      </Reference>
      <Reference URI="/xl/styles.xml?ContentType=application/vnd.openxmlformats-officedocument.spreadsheetml.styles+xml">
        <DigestMethod Algorithm="http://www.w3.org/2000/09/xmldsig#sha1"/>
        <DigestValue>dDtlp4nI860oSlPQoyuEs3Tz0WA=</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rW/xDBs1t+q2abg2kGDJaOjCVlk=</DigestValue>
      </Reference>
      <Reference URI="/xl/worksheets/sheet1.xml?ContentType=application/vnd.openxmlformats-officedocument.spreadsheetml.worksheet+xml">
        <DigestMethod Algorithm="http://www.w3.org/2000/09/xmldsig#sha1"/>
        <DigestValue>ywVfe2V/S5EkKBDBLoNaw5G1ckQ=</DigestValue>
      </Reference>
      <Reference URI="/xl/worksheets/sheet10.xml?ContentType=application/vnd.openxmlformats-officedocument.spreadsheetml.worksheet+xml">
        <DigestMethod Algorithm="http://www.w3.org/2000/09/xmldsig#sha1"/>
        <DigestValue>+9yzlhRuRupLz5pzZI6pPuzJvDw=</DigestValue>
      </Reference>
      <Reference URI="/xl/worksheets/sheet11.xml?ContentType=application/vnd.openxmlformats-officedocument.spreadsheetml.worksheet+xml">
        <DigestMethod Algorithm="http://www.w3.org/2000/09/xmldsig#sha1"/>
        <DigestValue>w4+K5/BI2x9GAfutJJuBMADy3Ds=</DigestValue>
      </Reference>
      <Reference URI="/xl/worksheets/sheet12.xml?ContentType=application/vnd.openxmlformats-officedocument.spreadsheetml.worksheet+xml">
        <DigestMethod Algorithm="http://www.w3.org/2000/09/xmldsig#sha1"/>
        <DigestValue>bGhItKfjCHUTNnhOd3nQnwjULXA=</DigestValue>
      </Reference>
      <Reference URI="/xl/worksheets/sheet13.xml?ContentType=application/vnd.openxmlformats-officedocument.spreadsheetml.worksheet+xml">
        <DigestMethod Algorithm="http://www.w3.org/2000/09/xmldsig#sha1"/>
        <DigestValue>lU5zY8xDPCjc/MQoYlaNkyKA5O0=</DigestValue>
      </Reference>
      <Reference URI="/xl/worksheets/sheet14.xml?ContentType=application/vnd.openxmlformats-officedocument.spreadsheetml.worksheet+xml">
        <DigestMethod Algorithm="http://www.w3.org/2000/09/xmldsig#sha1"/>
        <DigestValue>5Gtz+c+nNeNUDF1W3k9vBvH7KhI=</DigestValue>
      </Reference>
      <Reference URI="/xl/worksheets/sheet15.xml?ContentType=application/vnd.openxmlformats-officedocument.spreadsheetml.worksheet+xml">
        <DigestMethod Algorithm="http://www.w3.org/2000/09/xmldsig#sha1"/>
        <DigestValue>POPCGuZ7+kw2xtk57B6AfZTUB/o=</DigestValue>
      </Reference>
      <Reference URI="/xl/worksheets/sheet16.xml?ContentType=application/vnd.openxmlformats-officedocument.spreadsheetml.worksheet+xml">
        <DigestMethod Algorithm="http://www.w3.org/2000/09/xmldsig#sha1"/>
        <DigestValue>QUylcwQJfrrmL0aF8P5FArGMOcI=</DigestValue>
      </Reference>
      <Reference URI="/xl/worksheets/sheet17.xml?ContentType=application/vnd.openxmlformats-officedocument.spreadsheetml.worksheet+xml">
        <DigestMethod Algorithm="http://www.w3.org/2000/09/xmldsig#sha1"/>
        <DigestValue>TNcBvv07Z+VLPTde34HpDtsjvbI=</DigestValue>
      </Reference>
      <Reference URI="/xl/worksheets/sheet18.xml?ContentType=application/vnd.openxmlformats-officedocument.spreadsheetml.worksheet+xml">
        <DigestMethod Algorithm="http://www.w3.org/2000/09/xmldsig#sha1"/>
        <DigestValue>BSNuAJ7S+zDFVQyeIgInWDnMqrs=</DigestValue>
      </Reference>
      <Reference URI="/xl/worksheets/sheet19.xml?ContentType=application/vnd.openxmlformats-officedocument.spreadsheetml.worksheet+xml">
        <DigestMethod Algorithm="http://www.w3.org/2000/09/xmldsig#sha1"/>
        <DigestValue>i0jAGoOIbD+otVZIeZKHLDJs/wg=</DigestValue>
      </Reference>
      <Reference URI="/xl/worksheets/sheet2.xml?ContentType=application/vnd.openxmlformats-officedocument.spreadsheetml.worksheet+xml">
        <DigestMethod Algorithm="http://www.w3.org/2000/09/xmldsig#sha1"/>
        <DigestValue>jsxZ4w1cSNMsxVbOM+u5vVICKgQ=</DigestValue>
      </Reference>
      <Reference URI="/xl/worksheets/sheet20.xml?ContentType=application/vnd.openxmlformats-officedocument.spreadsheetml.worksheet+xml">
        <DigestMethod Algorithm="http://www.w3.org/2000/09/xmldsig#sha1"/>
        <DigestValue>jP9B917k3TGx/uSv5KxAxYyMuV0=</DigestValue>
      </Reference>
      <Reference URI="/xl/worksheets/sheet21.xml?ContentType=application/vnd.openxmlformats-officedocument.spreadsheetml.worksheet+xml">
        <DigestMethod Algorithm="http://www.w3.org/2000/09/xmldsig#sha1"/>
        <DigestValue>6yL0q3N0Ndu4zfl1HGM4exFAc6c=</DigestValue>
      </Reference>
      <Reference URI="/xl/worksheets/sheet22.xml?ContentType=application/vnd.openxmlformats-officedocument.spreadsheetml.worksheet+xml">
        <DigestMethod Algorithm="http://www.w3.org/2000/09/xmldsig#sha1"/>
        <DigestValue>/jdQ3HlhlwAhWQKw/3upfEcvhhM=</DigestValue>
      </Reference>
      <Reference URI="/xl/worksheets/sheet23.xml?ContentType=application/vnd.openxmlformats-officedocument.spreadsheetml.worksheet+xml">
        <DigestMethod Algorithm="http://www.w3.org/2000/09/xmldsig#sha1"/>
        <DigestValue>dIgrf4gCWqudHDkIjur4cgEleTM=</DigestValue>
      </Reference>
      <Reference URI="/xl/worksheets/sheet24.xml?ContentType=application/vnd.openxmlformats-officedocument.spreadsheetml.worksheet+xml">
        <DigestMethod Algorithm="http://www.w3.org/2000/09/xmldsig#sha1"/>
        <DigestValue>W6Z+7kxxapSsZtiufRPt0TFkS0E=</DigestValue>
      </Reference>
      <Reference URI="/xl/worksheets/sheet25.xml?ContentType=application/vnd.openxmlformats-officedocument.spreadsheetml.worksheet+xml">
        <DigestMethod Algorithm="http://www.w3.org/2000/09/xmldsig#sha1"/>
        <DigestValue>vrXSs5N/hVpTDrXCKmcdfidvEq8=</DigestValue>
      </Reference>
      <Reference URI="/xl/worksheets/sheet26.xml?ContentType=application/vnd.openxmlformats-officedocument.spreadsheetml.worksheet+xml">
        <DigestMethod Algorithm="http://www.w3.org/2000/09/xmldsig#sha1"/>
        <DigestValue>boJCK2jn1BWdoTrGWXY2BbpmTQ0=</DigestValue>
      </Reference>
      <Reference URI="/xl/worksheets/sheet27.xml?ContentType=application/vnd.openxmlformats-officedocument.spreadsheetml.worksheet+xml">
        <DigestMethod Algorithm="http://www.w3.org/2000/09/xmldsig#sha1"/>
        <DigestValue>6iZ3ugl63DUGr7ur3y+zihj2znw=</DigestValue>
      </Reference>
      <Reference URI="/xl/worksheets/sheet28.xml?ContentType=application/vnd.openxmlformats-officedocument.spreadsheetml.worksheet+xml">
        <DigestMethod Algorithm="http://www.w3.org/2000/09/xmldsig#sha1"/>
        <DigestValue>mhNX710g16uleCs9qbc+PlxvlXc=</DigestValue>
      </Reference>
      <Reference URI="/xl/worksheets/sheet29.xml?ContentType=application/vnd.openxmlformats-officedocument.spreadsheetml.worksheet+xml">
        <DigestMethod Algorithm="http://www.w3.org/2000/09/xmldsig#sha1"/>
        <DigestValue>+UenX/eeQjdhelPiVOexDnBmXas=</DigestValue>
      </Reference>
      <Reference URI="/xl/worksheets/sheet3.xml?ContentType=application/vnd.openxmlformats-officedocument.spreadsheetml.worksheet+xml">
        <DigestMethod Algorithm="http://www.w3.org/2000/09/xmldsig#sha1"/>
        <DigestValue>hwmaeibM3s21Ny/2Pn4/cUHTItM=</DigestValue>
      </Reference>
      <Reference URI="/xl/worksheets/sheet4.xml?ContentType=application/vnd.openxmlformats-officedocument.spreadsheetml.worksheet+xml">
        <DigestMethod Algorithm="http://www.w3.org/2000/09/xmldsig#sha1"/>
        <DigestValue>5D/vUVuBS6zEpdGQK94f88dA1Ig=</DigestValue>
      </Reference>
      <Reference URI="/xl/worksheets/sheet5.xml?ContentType=application/vnd.openxmlformats-officedocument.spreadsheetml.worksheet+xml">
        <DigestMethod Algorithm="http://www.w3.org/2000/09/xmldsig#sha1"/>
        <DigestValue>rR5CqnfDCcVQ9hAA3ez15cV2oqs=</DigestValue>
      </Reference>
      <Reference URI="/xl/worksheets/sheet6.xml?ContentType=application/vnd.openxmlformats-officedocument.spreadsheetml.worksheet+xml">
        <DigestMethod Algorithm="http://www.w3.org/2000/09/xmldsig#sha1"/>
        <DigestValue>3scnP/NJmIkDvcOcOqlHwwI2mB4=</DigestValue>
      </Reference>
      <Reference URI="/xl/worksheets/sheet7.xml?ContentType=application/vnd.openxmlformats-officedocument.spreadsheetml.worksheet+xml">
        <DigestMethod Algorithm="http://www.w3.org/2000/09/xmldsig#sha1"/>
        <DigestValue>I38ntd3LKQLfDJs+FKJCLsLL9zs=</DigestValue>
      </Reference>
      <Reference URI="/xl/worksheets/sheet8.xml?ContentType=application/vnd.openxmlformats-officedocument.spreadsheetml.worksheet+xml">
        <DigestMethod Algorithm="http://www.w3.org/2000/09/xmldsig#sha1"/>
        <DigestValue>wSgSKWR3etrXZsj+p5h46FXUtt4=</DigestValue>
      </Reference>
      <Reference URI="/xl/worksheets/sheet9.xml?ContentType=application/vnd.openxmlformats-officedocument.spreadsheetml.worksheet+xml">
        <DigestMethod Algorithm="http://www.w3.org/2000/09/xmldsig#sha1"/>
        <DigestValue>3SRimo6CbzvIEMPW9wGZOxbQJRE=</DigestValue>
      </Reference>
    </Manifest>
    <SignatureProperties>
      <SignatureProperty Id="idSignatureTime" Target="#idPackageSignature">
        <mdssi:SignatureTime>
          <mdssi:Format>YYYY-MM-DDThh:mm:ssTZD</mdssi:Format>
          <mdssi:Value>2017-11-01T13:41:02Z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1366</HorizontalResolution>
          <VerticalResolution>768</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2017-11-01T13:41:02Z</xd:SigningTime>
          <xd:SigningCertificate>
            <xd:Cert>
              <xd:CertDigest>
                <DigestMethod Algorithm="http://www.w3.org/2000/09/xmldsig#sha1"/>
                <DigestValue>QFR/9GFaunnoSPy7RgYj5YGtfsQ=</DigestValue>
              </xd:CertDigest>
              <xd:IssuerSerial>
                <X509IssuerName>CN=TENSORCA5, O=ООО Компания Тензор, OU=Удостоверяющий центр, STREET=Московский проспект д.12, L=Ярославль, S=76 Ярославская область, C=RU, ИНН=007605016030, ОГРН=1027600787994, E=ca_tensor@tensor.ru</X509IssuerName>
                <X509SerialNumber>148295748778259038538203806180044320697</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29</vt:i4>
      </vt:variant>
      <vt:variant>
        <vt:lpstr>Именованные диапазоны</vt:lpstr>
      </vt:variant>
      <vt:variant>
        <vt:i4>47</vt:i4>
      </vt:variant>
    </vt:vector>
  </HeadingPairs>
  <TitlesOfParts>
    <vt:vector size="76" baseType="lpstr">
      <vt:lpstr>1-17</vt:lpstr>
      <vt:lpstr>2</vt:lpstr>
      <vt:lpstr>2а</vt:lpstr>
      <vt:lpstr>3</vt:lpstr>
      <vt:lpstr>3f</vt:lpstr>
      <vt:lpstr>4</vt:lpstr>
      <vt:lpstr>5.1</vt:lpstr>
      <vt:lpstr>5</vt:lpstr>
      <vt:lpstr>6</vt:lpstr>
      <vt:lpstr>7</vt:lpstr>
      <vt:lpstr>8</vt:lpstr>
      <vt:lpstr>9</vt:lpstr>
      <vt:lpstr>10</vt:lpstr>
      <vt:lpstr>11.1</vt:lpstr>
      <vt:lpstr>11.2с</vt:lpstr>
      <vt:lpstr>11.2</vt:lpstr>
      <vt:lpstr>11.3</vt:lpstr>
      <vt:lpstr>11.3а</vt:lpstr>
      <vt:lpstr>12</vt:lpstr>
      <vt:lpstr>13</vt:lpstr>
      <vt:lpstr>14</vt:lpstr>
      <vt:lpstr>14а</vt:lpstr>
      <vt:lpstr>15</vt:lpstr>
      <vt:lpstr>16</vt:lpstr>
      <vt:lpstr>17</vt:lpstr>
      <vt:lpstr>18</vt:lpstr>
      <vt:lpstr>19</vt:lpstr>
      <vt:lpstr>20.1</vt:lpstr>
      <vt:lpstr>20</vt:lpstr>
      <vt:lpstr>'2'!__xlnm__FilterDatabase</vt:lpstr>
      <vt:lpstr>'4'!__xlnm__FilterDatabase</vt:lpstr>
      <vt:lpstr>'5'!__xlnm__FilterDatabase</vt:lpstr>
      <vt:lpstr>'6'!__xlnm__FilterDatabase</vt:lpstr>
      <vt:lpstr>'7'!__xlnm__FilterDatabase</vt:lpstr>
      <vt:lpstr>'10'!__xlnm_Print_Area</vt:lpstr>
      <vt:lpstr>'11.1'!__xlnm_Print_Area</vt:lpstr>
      <vt:lpstr>'11.2с'!__xlnm_Print_Area</vt:lpstr>
      <vt:lpstr>'11.3а'!__xlnm_Print_Area</vt:lpstr>
      <vt:lpstr>'12'!__xlnm_Print_Area</vt:lpstr>
      <vt:lpstr>'13'!__xlnm_Print_Area</vt:lpstr>
      <vt:lpstr>'14а'!__xlnm_Print_Area</vt:lpstr>
      <vt:lpstr>'15'!__xlnm_Print_Area</vt:lpstr>
      <vt:lpstr>'16'!__xlnm_Print_Area</vt:lpstr>
      <vt:lpstr>'17'!__xlnm_Print_Area</vt:lpstr>
      <vt:lpstr>'18'!__xlnm_Print_Area</vt:lpstr>
      <vt:lpstr>'2'!__xlnm_Print_Area</vt:lpstr>
      <vt:lpstr>'4'!__xlnm_Print_Area</vt:lpstr>
      <vt:lpstr>'5.1'!__xlnm_Print_Area</vt:lpstr>
      <vt:lpstr>'6'!__xlnm_Print_Area</vt:lpstr>
      <vt:lpstr>'7'!__xlnm_Print_Area</vt:lpstr>
      <vt:lpstr>'8'!__xlnm_Print_Area</vt:lpstr>
      <vt:lpstr>'9'!__xlnm_Print_Area</vt:lpstr>
      <vt:lpstr>'11.2с'!__xlnm_Print_Titles</vt:lpstr>
      <vt:lpstr>'11.3а'!__xlnm_Print_Titles</vt:lpstr>
      <vt:lpstr>'11.2с'!Excel_BuiltIn_Print_Titles</vt:lpstr>
      <vt:lpstr>'11.3а'!Excel_BuiltIn_Print_Titles</vt:lpstr>
      <vt:lpstr>'11.2с'!Заголовки_для_печати</vt:lpstr>
      <vt:lpstr>'11.3а'!Заголовки_для_печати</vt:lpstr>
      <vt:lpstr>'10'!Область_печати</vt:lpstr>
      <vt:lpstr>'11.1'!Область_печати</vt:lpstr>
      <vt:lpstr>'11.2с'!Область_печати</vt:lpstr>
      <vt:lpstr>'11.3а'!Область_печати</vt:lpstr>
      <vt:lpstr>'12'!Область_печати</vt:lpstr>
      <vt:lpstr>'13'!Область_печати</vt:lpstr>
      <vt:lpstr>'14а'!Область_печати</vt:lpstr>
      <vt:lpstr>'15'!Область_печати</vt:lpstr>
      <vt:lpstr>'16'!Область_печати</vt:lpstr>
      <vt:lpstr>'17'!Область_печати</vt:lpstr>
      <vt:lpstr>'18'!Область_печати</vt:lpstr>
      <vt:lpstr>'2'!Область_печати</vt:lpstr>
      <vt:lpstr>'4'!Область_печати</vt:lpstr>
      <vt:lpstr>'5.1'!Область_печати</vt:lpstr>
      <vt:lpstr>'6'!Область_печати</vt:lpstr>
      <vt:lpstr>'7'!Область_печати</vt:lpstr>
      <vt:lpstr>'8'!Область_печати</vt:lpstr>
      <vt:lpstr>'9'!Область_печати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Shevchenko_iv</dc:creator>
  <dc:description/>
  <cp:lastModifiedBy>Abramov_ei</cp:lastModifiedBy>
  <cp:revision>0</cp:revision>
  <cp:lastPrinted>2017-06-30T10:19:35Z</cp:lastPrinted>
  <dcterms:created xsi:type="dcterms:W3CDTF">2017-06-30T18:49:00Z</dcterms:created>
  <dcterms:modified xsi:type="dcterms:W3CDTF">2017-11-01T13:41:01Z</dcterms:modified>
  <dc:language>ru-RU</dc:language>
</cp:coreProperties>
</file>